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leaned Master list" sheetId="1" r:id="rId3"/>
    <sheet state="visible" name="hour tally" sheetId="2" r:id="rId4"/>
    <sheet state="visible" name="Cross verification" sheetId="3" r:id="rId5"/>
    <sheet state="visible" name="JROTC" sheetId="4" r:id="rId6"/>
    <sheet state="visible" name="KeyClub" sheetId="5" r:id="rId7"/>
    <sheet state="visible" name="rationale" sheetId="6" r:id="rId8"/>
    <sheet state="visible" name="rationale_bin" sheetId="7" r:id="rId9"/>
    <sheet state="visible" name="tracking" sheetId="8" r:id="rId10"/>
    <sheet state="visible" name="CS vs not CS" sheetId="9" r:id="rId11"/>
    <sheet state="visible" name="summary" sheetId="10" r:id="rId12"/>
    <sheet state="visible" name="CSSR form fields" sheetId="11" r:id="rId13"/>
    <sheet state="visible" name="outside reqs" sheetId="12" r:id="rId14"/>
    <sheet state="visible" name="data src" sheetId="13" r:id="rId15"/>
  </sheets>
  <definedNames>
    <definedName hidden="1" localSheetId="5" name="_xlnm._FilterDatabase">rationale!$A$1:$Q$106</definedName>
    <definedName hidden="1" localSheetId="6" name="_xlnm._FilterDatabase">rationale_bin!$A$1:$Q$106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U2">
      <text>
        <t xml:space="preserve">value of 105 removed as likely incorrect
	-G Tsueng</t>
      </text>
    </comment>
    <comment authorId="0" ref="U65">
      <text>
        <t xml:space="preserve">was 165 before, don't know where that number came from
	-G Tsueng
let me check..it must be a formatting error
	-Arun Kumar</t>
      </text>
    </comment>
    <comment authorId="0" ref="U95">
      <text>
        <t xml:space="preserve">Assumes 100% college bound students do volunteering to put in their applications, and 90% of graduates go directly to 4 yr college
	-G Tsueng</t>
      </text>
    </comment>
    <comment authorId="0" ref="A14">
      <text>
        <t xml:space="preserve">Arun pulled the incorrect data from Coronado HS in texas
	-G Tsueng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3">
      <text>
        <t xml:space="preserve">requirement found, but not rationale for FUHSD
	-G Tsueng</t>
      </text>
    </comment>
    <comment authorId="0" ref="D30">
      <text>
        <t xml:space="preserve">Has graduation requirements, previous finding was otherwise
	-G Tsueng</t>
      </text>
    </comment>
    <comment authorId="0" ref="F53">
      <text>
        <t xml:space="preserve">original link http://vhs.valhallaschools.org/apps/pages/index.jsp?uREC_ID=252626&amp;type=d&amp;termREC_ID=&amp;pREC_ID=490454 is for a high school in New York
	-G Tsueng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3">
      <text>
        <t xml:space="preserve">requirement found, but not rationale for FUHSD
	-G Tsueng</t>
      </text>
    </comment>
    <comment authorId="0" ref="D30">
      <text>
        <t xml:space="preserve">Has graduation requirements, previous finding was otherwise
	-G Tsueng</t>
      </text>
    </comment>
    <comment authorId="0" ref="F53">
      <text>
        <t xml:space="preserve">original link http://vhs.valhallaschools.org/apps/pages/index.jsp?uREC_ID=252626&amp;type=d&amp;termREC_ID=&amp;pREC_ID=490454 is for a high school in New York
	-G Tsueng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8">
      <text>
        <t xml:space="preserve">Has graduation requirements, previous finding was otherwise
	-G Tsueng</t>
      </text>
    </comment>
    <comment authorId="0" ref="O61">
      <text>
        <t xml:space="preserve">original link http://vhs.valhallaschools.org/apps/pages/index.jsp?uREC_ID=252626&amp;type=d&amp;termREC_ID=&amp;pREC_ID=490454 is for a high school in New York
	-G Tsueng</t>
      </text>
    </comment>
  </commentList>
</comments>
</file>

<file path=xl/sharedStrings.xml><?xml version="1.0" encoding="utf-8"?>
<sst xmlns="http://schemas.openxmlformats.org/spreadsheetml/2006/main" count="6549" uniqueCount="861">
  <si>
    <t>http://www.ed-data.org/county/San-Diego</t>
  </si>
  <si>
    <t>2016-17 By district</t>
  </si>
  <si>
    <t>Name</t>
  </si>
  <si>
    <t>high school</t>
  </si>
  <si>
    <t>K-12</t>
  </si>
  <si>
    <t>Alternative or private</t>
  </si>
  <si>
    <t>2014-15</t>
  </si>
  <si>
    <t>Call Status</t>
  </si>
  <si>
    <t>2015-16</t>
  </si>
  <si>
    <t>2016-17</t>
  </si>
  <si>
    <t>Public school enrollment</t>
  </si>
  <si>
    <t>Bonsall Unified</t>
  </si>
  <si>
    <t>School district</t>
  </si>
  <si>
    <t>website url</t>
  </si>
  <si>
    <t>Zipcode</t>
  </si>
  <si>
    <t>School type</t>
  </si>
  <si>
    <t>Students</t>
  </si>
  <si>
    <t>2016-17 Ed-data counts</t>
  </si>
  <si>
    <t>Graduation Rate</t>
  </si>
  <si>
    <t>--</t>
  </si>
  <si>
    <t>Grade</t>
  </si>
  <si>
    <t>Borrego Springs Unified</t>
  </si>
  <si>
    <t>Volunteer requirement for graduation</t>
  </si>
  <si>
    <t>Carlsbad Unified</t>
  </si>
  <si>
    <t>Coronado Unified</t>
  </si>
  <si>
    <t>Dehesa Elementary</t>
  </si>
  <si>
    <t>(Curricula/Non-Curricula)</t>
  </si>
  <si>
    <t>Req. Type (min hours? something else?)</t>
  </si>
  <si>
    <t>Minimum Hours Reqd to graduate</t>
  </si>
  <si>
    <t>Escondido Union High</t>
  </si>
  <si>
    <t>Total</t>
  </si>
  <si>
    <t>Averaged annual requirment</t>
  </si>
  <si>
    <t>Kiwanis Association</t>
  </si>
  <si>
    <t>Clubs Association (Lions? Rotary?)</t>
  </si>
  <si>
    <t>CJSF/CSF/NHS</t>
  </si>
  <si>
    <t>JROTC membership</t>
  </si>
  <si>
    <t>Key Club Membership</t>
  </si>
  <si>
    <t>Fallbrook Union High</t>
  </si>
  <si>
    <t>Total Students-Volunteered</t>
  </si>
  <si>
    <t>Grossmont Union High</t>
  </si>
  <si>
    <t>Estimation method</t>
  </si>
  <si>
    <t>Charter school enrollment</t>
  </si>
  <si>
    <t>Jamul-Dulzura Union Elementary</t>
  </si>
  <si>
    <t>estimated hrs per year</t>
  </si>
  <si>
    <t>Acceptable Proof type</t>
  </si>
  <si>
    <t>Julian Union Elementary</t>
  </si>
  <si>
    <t>Julian Union High</t>
  </si>
  <si>
    <t>Lakeside Union Elementary</t>
  </si>
  <si>
    <t>Mountain Empire Unified</t>
  </si>
  <si>
    <t>Arroyo Paseo Charter High</t>
  </si>
  <si>
    <t>Bonita Vista Senior High</t>
  </si>
  <si>
    <t>No Info Found</t>
  </si>
  <si>
    <t>Oceanside Unified</t>
  </si>
  <si>
    <t>Poway Unified</t>
  </si>
  <si>
    <t>district</t>
  </si>
  <si>
    <t>school</t>
  </si>
  <si>
    <t>grades 9-12 ct for 2016-17</t>
  </si>
  <si>
    <t>Ramona City Unified</t>
  </si>
  <si>
    <t>San Diego Unified</t>
  </si>
  <si>
    <t>http://www.sandiegounified.org</t>
  </si>
  <si>
    <t>Sweet Water Unified</t>
  </si>
  <si>
    <t>http://www.sweetwaterschools.org/high-schools/#cph</t>
  </si>
  <si>
    <t>Bonsall Unifieid</t>
  </si>
  <si>
    <t>Pathways Academy Charter</t>
  </si>
  <si>
    <t>91913-2004</t>
  </si>
  <si>
    <t>High School</t>
  </si>
  <si>
    <t>Diego Springs Academy</t>
  </si>
  <si>
    <t>San Dieguito Union High</t>
  </si>
  <si>
    <t>Juan Bautista de Anza</t>
  </si>
  <si>
    <t>Yes</t>
  </si>
  <si>
    <t>San Marcos Unifieid</t>
  </si>
  <si>
    <t>Non-Curriculum</t>
  </si>
  <si>
    <t>Min Hrs</t>
  </si>
  <si>
    <t>San Diego Workforce Innovation High</t>
  </si>
  <si>
    <t>SBC- High Tech High</t>
  </si>
  <si>
    <t>Carlsbad Seaside academy</t>
  </si>
  <si>
    <t>SBE - Audeo Charter II</t>
  </si>
  <si>
    <t>Carlsbad Village Academy</t>
  </si>
  <si>
    <t>Sweetwater Union High</t>
  </si>
  <si>
    <t>No</t>
  </si>
  <si>
    <t>Dehesa Charter</t>
  </si>
  <si>
    <t>Vallecitos Elementary</t>
  </si>
  <si>
    <t>Diego Hills Charter</t>
  </si>
  <si>
    <t>Valley Center Pauma Unified</t>
  </si>
  <si>
    <t>Requirement, assume 100%</t>
  </si>
  <si>
    <t>Inspire Charter South</t>
  </si>
  <si>
    <t>Vista Unified</t>
  </si>
  <si>
    <t>Letter from Parent</t>
  </si>
  <si>
    <t>Bonsall High</t>
  </si>
  <si>
    <t>Method School</t>
  </si>
  <si>
    <t>Cara Starkweather</t>
  </si>
  <si>
    <t>Warner Unified</t>
  </si>
  <si>
    <t>Valiant Academy of SoCal</t>
  </si>
  <si>
    <t>Valley High (Continuation)</t>
  </si>
  <si>
    <t>Totals</t>
  </si>
  <si>
    <t>http://www.bonsallhs.com/</t>
  </si>
  <si>
    <t>92003-4316</t>
  </si>
  <si>
    <t>Chaparral High</t>
  </si>
  <si>
    <t>Elite Academy (special ed)</t>
  </si>
  <si>
    <t>Grossmont Middle College High</t>
  </si>
  <si>
    <t>IDEA Center (alternative)</t>
  </si>
  <si>
    <t>MERIT academy (special ed)</t>
  </si>
  <si>
    <t>REACH Academy (special ed)</t>
  </si>
  <si>
    <t>Greater San Diego Academy</t>
  </si>
  <si>
    <t>Audeo Charter</t>
  </si>
  <si>
    <t>Data Found</t>
  </si>
  <si>
    <t>Diego Valley Charter</t>
  </si>
  <si>
    <t>Hrs</t>
  </si>
  <si>
    <t>Harbor Springs Charter</t>
  </si>
  <si>
    <t>92121-2964</t>
  </si>
  <si>
    <t>Julian Charter</t>
  </si>
  <si>
    <t>National University Academy</t>
  </si>
  <si>
    <t>partial</t>
  </si>
  <si>
    <t>River Valley Charter</t>
  </si>
  <si>
    <t>Curriculum</t>
  </si>
  <si>
    <t>2 Semesters(optional)</t>
  </si>
  <si>
    <t>Carlsbad High</t>
  </si>
  <si>
    <t>http://www.carlsbadhs.schoolloop.com/</t>
  </si>
  <si>
    <t>San  Diego  Humane Society, San Diego County-Animal Services Dept, Boys and Girls clubs, YMCA, Salvation army,Public Library, Red Cross</t>
  </si>
  <si>
    <t>Campo High (continuation)</t>
  </si>
  <si>
    <t>Compass Charter of San Diego</t>
  </si>
  <si>
    <t>92008-2729</t>
  </si>
  <si>
    <t>Cottonwood Community Day</t>
  </si>
  <si>
    <t>County Collaborative Charter</t>
  </si>
  <si>
    <t>Hillside Junior/Senior</t>
  </si>
  <si>
    <t xml:space="preserve">San Diego Neighborhood Homeschools </t>
  </si>
  <si>
    <t>Service letter with proof from Service Organization</t>
  </si>
  <si>
    <t>San Diego Virtual</t>
  </si>
  <si>
    <t>Castle Park Senior High</t>
  </si>
  <si>
    <t>91911-4529</t>
  </si>
  <si>
    <t>Ocean Shores High (community)</t>
  </si>
  <si>
    <t>Chula Vista Senior High</t>
  </si>
  <si>
    <t>91911-1102</t>
  </si>
  <si>
    <t>Pacific View Charter</t>
  </si>
  <si>
    <t>Abraxas Continuation High</t>
  </si>
  <si>
    <t>Future Bound Independent Study Secondary</t>
  </si>
  <si>
    <t>Montecito High (Continuation)</t>
  </si>
  <si>
    <t>Mountain Valley Academy</t>
  </si>
  <si>
    <t>Classical Academy High</t>
  </si>
  <si>
    <t>Escondido Unified</t>
  </si>
  <si>
    <t>http://euhsd.org</t>
  </si>
  <si>
    <t>92025-2808</t>
  </si>
  <si>
    <t>ALBA community day</t>
  </si>
  <si>
    <t>Non Curricular</t>
  </si>
  <si>
    <t>hrs</t>
  </si>
  <si>
    <t>Charter school of San Diego</t>
  </si>
  <si>
    <t>Letter from the volunteer organization</t>
  </si>
  <si>
    <t>Eastlake High</t>
  </si>
  <si>
    <t>91915-2102</t>
  </si>
  <si>
    <t>East Village High (alternative)</t>
  </si>
  <si>
    <t>Garfield High (continuation)</t>
  </si>
  <si>
    <t>Gompers Preparatory Academy</t>
  </si>
  <si>
    <t>Escondido Charter High</t>
  </si>
  <si>
    <t>iHigh Virtual Academy</t>
  </si>
  <si>
    <t>Ingenuity Charter</t>
  </si>
  <si>
    <t>Spoken-Data found</t>
  </si>
  <si>
    <t>John Muir</t>
  </si>
  <si>
    <t>92027-2525</t>
  </si>
  <si>
    <t>Laurel Preparatory Academy</t>
  </si>
  <si>
    <t>Learning Choice Academy</t>
  </si>
  <si>
    <t>Mount Everest Academy (alternative)</t>
  </si>
  <si>
    <t>Preuss School UCSD</t>
  </si>
  <si>
    <t>Riley New Dawn</t>
  </si>
  <si>
    <t>San Diego Metro Career and Tech (alternative)</t>
  </si>
  <si>
    <t>San Diego SCPA</t>
  </si>
  <si>
    <t>NA</t>
  </si>
  <si>
    <t>Borrego Springs High</t>
  </si>
  <si>
    <t>Martha Deichler</t>
  </si>
  <si>
    <t>The O'Farrell Charter</t>
  </si>
  <si>
    <t>http://www.bsusd.net</t>
  </si>
  <si>
    <t>Requirement, data provided</t>
  </si>
  <si>
    <t>TRACE Special Education</t>
  </si>
  <si>
    <t>Twain High (continuation)</t>
  </si>
  <si>
    <t>Whittier</t>
  </si>
  <si>
    <t>Sunset High (continuation)</t>
  </si>
  <si>
    <t>Daily Tracker Form</t>
  </si>
  <si>
    <t>Bayshore Prepartory Charter</t>
  </si>
  <si>
    <t>92004-0235</t>
  </si>
  <si>
    <t>Fallbrook High</t>
  </si>
  <si>
    <t>Check on website for email</t>
  </si>
  <si>
    <t>Fallbrook Unified</t>
  </si>
  <si>
    <t>www.fallbrookhs.org</t>
  </si>
  <si>
    <t>92028-4429</t>
  </si>
  <si>
    <t>Foothills High (alternative)</t>
  </si>
  <si>
    <t>Twin Oaks High (continuation)</t>
  </si>
  <si>
    <t>Audeo Charter II</t>
  </si>
  <si>
    <t>Daily work record form-with supervisor signature</t>
  </si>
  <si>
    <t>AltaVista Academy</t>
  </si>
  <si>
    <t>92102-3626</t>
  </si>
  <si>
    <t>East Hills Academy (special ed)</t>
  </si>
  <si>
    <t>Ganger Junior High</t>
  </si>
  <si>
    <t>MAAC Community Charter</t>
  </si>
  <si>
    <t>Canyon Crest Academy</t>
  </si>
  <si>
    <t xml:space="preserve">Options Secondary </t>
  </si>
  <si>
    <t>Spoken and Data Found</t>
  </si>
  <si>
    <t>San Dieguito Unified</t>
  </si>
  <si>
    <t>http://www.sduhsd.net/</t>
  </si>
  <si>
    <t>Palomar High (continuation)</t>
  </si>
  <si>
    <t>School provided data</t>
  </si>
  <si>
    <t>Sweetwater Community Day</t>
  </si>
  <si>
    <t>Taylion San Diego Academy</t>
  </si>
  <si>
    <t>Guajome Park Academy Charter</t>
  </si>
  <si>
    <t>Guajome Schools</t>
  </si>
  <si>
    <t>http://www.guajome.net/</t>
  </si>
  <si>
    <t>92083-1534</t>
  </si>
  <si>
    <t>Oak Glen High (continuation)</t>
  </si>
  <si>
    <t>Valley Center Prep (alternative)</t>
  </si>
  <si>
    <t>92130-2499</t>
  </si>
  <si>
    <t>Guajome Learning Center (K-12)</t>
  </si>
  <si>
    <t>Both</t>
  </si>
  <si>
    <t>TERI Campus of Life, Inc</t>
  </si>
  <si>
    <t>Volunteer San Diego, Volunteer Match</t>
  </si>
  <si>
    <t>Vista Visions Academy (K-12)</t>
  </si>
  <si>
    <t>All Tribes Charter</t>
  </si>
  <si>
    <t>Service form with hrs served and signature of student and contact person</t>
  </si>
  <si>
    <t>Helix High</t>
  </si>
  <si>
    <t>Grossmont Unified</t>
  </si>
  <si>
    <t>www.guhsd.net</t>
  </si>
  <si>
    <t>91941-6055</t>
  </si>
  <si>
    <t>California Pacific Schools Charter</t>
  </si>
  <si>
    <t>Warner Junior Senior High</t>
  </si>
  <si>
    <t>Daily tracker form with signoff from the Organization</t>
  </si>
  <si>
    <t>Hilltop Senior High</t>
  </si>
  <si>
    <t>91910-6105</t>
  </si>
  <si>
    <t>92114-5620</t>
  </si>
  <si>
    <t>data not available, estimation via key club used</t>
  </si>
  <si>
    <t>Div 11 Key Club</t>
  </si>
  <si>
    <t>http://arc-experience.com/about/partners/</t>
  </si>
  <si>
    <t>Ivy High (Continuation)</t>
  </si>
  <si>
    <t>www.fuhsd.net/IHS</t>
  </si>
  <si>
    <t>92028-4500</t>
  </si>
  <si>
    <t>Mar Vista Senior High</t>
  </si>
  <si>
    <t>91932-2027</t>
  </si>
  <si>
    <t>data not available, keyclub estimation used</t>
  </si>
  <si>
    <t>Montgomery Senior High</t>
  </si>
  <si>
    <t>92154-1507</t>
  </si>
  <si>
    <t>Oasis High (Alternative)</t>
  </si>
  <si>
    <t>www.oasishigh.org</t>
  </si>
  <si>
    <t>Oceanside High</t>
  </si>
  <si>
    <t>Gabriela Martin-Non Contactable-voice mail dropped-Message to be sent via website as email id not available</t>
  </si>
  <si>
    <t>www.oside.k12.ca.us</t>
  </si>
  <si>
    <t>92054-3066</t>
  </si>
  <si>
    <t>Charter School of San Diego</t>
  </si>
  <si>
    <t>Spoken-refused to divulge information</t>
  </si>
  <si>
    <t>Olympian High</t>
  </si>
  <si>
    <t>91913-3973</t>
  </si>
  <si>
    <t>Otay Ranch Senior High</t>
  </si>
  <si>
    <t>91913-1900</t>
  </si>
  <si>
    <t>Jessica Resendez</t>
  </si>
  <si>
    <t>92093-0536</t>
  </si>
  <si>
    <t>120 hrs (2 semesters) of either volunteering or work</t>
  </si>
  <si>
    <t>yes</t>
  </si>
  <si>
    <t>Min hrs</t>
  </si>
  <si>
    <t>students submit verification of hours to their university prep/advisory teacher</t>
  </si>
  <si>
    <t>One of three options for fulfilling a credit requirement assume 1/3 of enrollment</t>
  </si>
  <si>
    <t>Sage Creek High</t>
  </si>
  <si>
    <t>https://sagecreek-cusd-ca.schoolloop.com/</t>
  </si>
  <si>
    <t>92010-5573</t>
  </si>
  <si>
    <t>Sno.</t>
  </si>
  <si>
    <t>San Ysidro High</t>
  </si>
  <si>
    <t>92154-4806</t>
  </si>
  <si>
    <t>School for Entrepreneurship and Technology</t>
  </si>
  <si>
    <t>Jessica Romero emailed--no response, emailed a diff counselor next, also requirements were posted on website</t>
  </si>
  <si>
    <t>92123-1711</t>
  </si>
  <si>
    <t>enrollment (corrected)</t>
  </si>
  <si>
    <t>min hrs</t>
  </si>
  <si>
    <t>10% of enrollment</t>
  </si>
  <si>
    <t>Membership</t>
  </si>
  <si>
    <t>hours required</t>
  </si>
  <si>
    <t>total?/individual?</t>
  </si>
  <si>
    <t>hours served</t>
  </si>
  <si>
    <t>Southwest Senior High</t>
  </si>
  <si>
    <t>link to data source</t>
  </si>
  <si>
    <t>Notes</t>
  </si>
  <si>
    <t>92154-4548</t>
  </si>
  <si>
    <t>Coronado High</t>
  </si>
  <si>
    <t>Steele Canyon High</t>
  </si>
  <si>
    <t>91978-2331</t>
  </si>
  <si>
    <t>Clairemont High</t>
  </si>
  <si>
    <t>Spoken</t>
  </si>
  <si>
    <t>http://www.sandiegounified.org/Clairemont</t>
  </si>
  <si>
    <t>Letter from the Organization</t>
  </si>
  <si>
    <t>e3 Civic High</t>
  </si>
  <si>
    <t>Anjelica Colon</t>
  </si>
  <si>
    <t>92117-5853</t>
  </si>
  <si>
    <t>1 per week</t>
  </si>
  <si>
    <t>individual</t>
  </si>
  <si>
    <t>https://www.gofundme.com/Coronado-navy-jrotc-nationals</t>
  </si>
  <si>
    <t>coronadousd.net</t>
  </si>
  <si>
    <t>gofundme report</t>
  </si>
  <si>
    <t>92118-2113</t>
  </si>
  <si>
    <t>1st semester = 17 weeks, 2nd semester = 21 weeks</t>
  </si>
  <si>
    <t>Crawford High</t>
  </si>
  <si>
    <t>http://crawfordajrotc.webs.com/gallery</t>
  </si>
  <si>
    <t>min assumed</t>
  </si>
  <si>
    <t>Grossmont High</t>
  </si>
  <si>
    <t>https://sites.google.com/site/officialghsnjrotc/</t>
  </si>
  <si>
    <t>data not available, JROTC estimation used</t>
  </si>
  <si>
    <t>JROTC membership estimated from description</t>
  </si>
  <si>
    <t>Sweetwater High</t>
  </si>
  <si>
    <t>Henry High</t>
  </si>
  <si>
    <t>91950-7415</t>
  </si>
  <si>
    <t>http://www.sandiegounified.org/crawford</t>
  </si>
  <si>
    <t>https://phhsnjrotc.wordpress.com/2017/01/16/installation-of-cadets-2/</t>
  </si>
  <si>
    <t>92115-6023</t>
  </si>
  <si>
    <t>JROTC membership estimated from count of freshmen in photo</t>
  </si>
  <si>
    <t>Option to use for credit</t>
  </si>
  <si>
    <t>Hoover High</t>
  </si>
  <si>
    <t>Major General Murray High School</t>
  </si>
  <si>
    <t>Email via website</t>
  </si>
  <si>
    <t>www.vistausd.org/</t>
  </si>
  <si>
    <t>Not available, minimum JROTC value assumed</t>
  </si>
  <si>
    <t>Del Lago Academy - Campus of Applied Science</t>
  </si>
  <si>
    <t>Dobbs Lauren</t>
  </si>
  <si>
    <t>https://www.sandiegounified.org/schools/hoover/jrotc-related-links</t>
  </si>
  <si>
    <t>92084-3101</t>
  </si>
  <si>
    <t>92029-4211</t>
  </si>
  <si>
    <t>Optional CSUSM MAPS program</t>
  </si>
  <si>
    <t>Key Club</t>
  </si>
  <si>
    <t>Del Norte High</t>
  </si>
  <si>
    <t>Kearny College Connections</t>
  </si>
  <si>
    <t>Mrs. Kihneman</t>
  </si>
  <si>
    <t>Rancho Bernardo High</t>
  </si>
  <si>
    <t>Kearny Digital Media &amp; Design</t>
  </si>
  <si>
    <t>https://www.powayusd.com/</t>
  </si>
  <si>
    <t>Karen Keefer, received email from someone Karen keefer forwarded it to</t>
  </si>
  <si>
    <t>92128-4499</t>
  </si>
  <si>
    <t>San Pasqual High</t>
  </si>
  <si>
    <t>Geraldine O' Sullivan-emailed, data not collected</t>
  </si>
  <si>
    <t>www.sphsgoldeneagles.org</t>
  </si>
  <si>
    <t>92025-7636</t>
  </si>
  <si>
    <t>Kearny Eng, Innov &amp; Design</t>
  </si>
  <si>
    <t>92127-4457</t>
  </si>
  <si>
    <t>University City High</t>
  </si>
  <si>
    <t>Kelsey Bradshaw, Sherryl Godfrey replied--used to require it but not any more</t>
  </si>
  <si>
    <t>92122-2455</t>
  </si>
  <si>
    <t>Mission Vista High School</t>
  </si>
  <si>
    <t>Ms. Parli</t>
  </si>
  <si>
    <t>Eagles Peak Charter</t>
  </si>
  <si>
    <t>Voice Mail</t>
  </si>
  <si>
    <t>Julian Unified</t>
  </si>
  <si>
    <t>www.juhsd.org</t>
  </si>
  <si>
    <t>92084-5213</t>
  </si>
  <si>
    <t>El Cajon Valley High</t>
  </si>
  <si>
    <t>Lilia Salas</t>
  </si>
  <si>
    <t>92021-6226</t>
  </si>
  <si>
    <t>El Camino High</t>
  </si>
  <si>
    <t>Donot have collated data to share</t>
  </si>
  <si>
    <t>92057-8316</t>
  </si>
  <si>
    <t>requirement only to graduate with honors, otherwise not required</t>
  </si>
  <si>
    <t>El Capitan High</t>
  </si>
  <si>
    <t>Stephanie Picon</t>
  </si>
  <si>
    <t>92040-2406</t>
  </si>
  <si>
    <t>Escondido High</t>
  </si>
  <si>
    <t>ehscougars.com</t>
  </si>
  <si>
    <t>92026-2015</t>
  </si>
  <si>
    <t>Granite Hills High</t>
  </si>
  <si>
    <t>92019-1052</t>
  </si>
  <si>
    <t>91944-1043</t>
  </si>
  <si>
    <t>Health Sciences High</t>
  </si>
  <si>
    <t>Spoken-formal email required to provide info-emailed, and contacted via online form</t>
  </si>
  <si>
    <t>92105-7302</t>
  </si>
  <si>
    <t>https://drive.google.com/file/d/149f-OPsYqpssZ7Gd4vkr2uacWbsfDwsd/view</t>
  </si>
  <si>
    <t>JROTC membership estimated from photo</t>
  </si>
  <si>
    <t>Kearny SCT</t>
  </si>
  <si>
    <t>Lincoln High</t>
  </si>
  <si>
    <t>https://www.lincolnhigh.net/springteams</t>
  </si>
  <si>
    <t>Madison High</t>
  </si>
  <si>
    <t>https://jmhs6thbattalion.wordpress.com/company-leadership/</t>
  </si>
  <si>
    <t>Mira Mesa High</t>
  </si>
  <si>
    <t>total</t>
  </si>
  <si>
    <t>provided by JROTC captain</t>
  </si>
  <si>
    <t>Morse High</t>
  </si>
  <si>
    <t>https://morseajrotc.weebly.com/company-staff.html</t>
  </si>
  <si>
    <t>JROTC membership estimated from photos</t>
  </si>
  <si>
    <t>Mount Miguel High</t>
  </si>
  <si>
    <t>http://mountmigueljrotc.weebly.com/</t>
  </si>
  <si>
    <t>website statement</t>
  </si>
  <si>
    <t>https://www.oasishighschool.net/jrotc</t>
  </si>
  <si>
    <t>Orange Glen High</t>
  </si>
  <si>
    <t>provided by school</t>
  </si>
  <si>
    <t>Point Loma High</t>
  </si>
  <si>
    <t>http://www.pointlomahigh.com/apps/pages/index.jsp?uREC_ID=11956&amp;type=d&amp;pREC_ID=669832</t>
  </si>
  <si>
    <t>Poway High</t>
  </si>
  <si>
    <t>&gt;125</t>
  </si>
  <si>
    <t>https://patch.com/california/ranchobernardo-4sranch/poway-district-accused-of-ignoring-jrotc-contract-par5f51ad6c88</t>
  </si>
  <si>
    <t>Old data point</t>
  </si>
  <si>
    <t>Ramona High</t>
  </si>
  <si>
    <t>http://rhs.ramonausd.net/clubs___activities/n_j_r_o_t_c</t>
  </si>
  <si>
    <t>San Diego Business/Leadership</t>
  </si>
  <si>
    <t>San Diego International Studies</t>
  </si>
  <si>
    <t>876 for all</t>
  </si>
  <si>
    <t>https://sites.google.com/sandi.net/sdhighjrotc/about-us</t>
  </si>
  <si>
    <t>San Diego Science and Technology</t>
  </si>
  <si>
    <t>San Marcos High</t>
  </si>
  <si>
    <t>4 min for lowest tier promotion</t>
  </si>
  <si>
    <t>https://sites.google.com/view/smhs-afjrotc/cadet-guide</t>
  </si>
  <si>
    <t>community service hours required depends on rank</t>
  </si>
  <si>
    <t>Scripps Ranch High</t>
  </si>
  <si>
    <t>http://ca-935th.com/</t>
  </si>
  <si>
    <t>Serra High</t>
  </si>
  <si>
    <t>N/A</t>
  </si>
  <si>
    <t>https://serrahighschoolnavyjrotc.shutterfly.com/potraits2015-16/2</t>
  </si>
  <si>
    <t>Not required, but encouraged, no proof needed</t>
  </si>
  <si>
    <t>https://www.sandiegounified.org/schools/university-city/jrotc-home</t>
  </si>
  <si>
    <t>Vista High</t>
  </si>
  <si>
    <t>https://vhs-afjrotc.weebly.com/</t>
  </si>
  <si>
    <t>High Tech High North County</t>
  </si>
  <si>
    <t>No Contact yet</t>
  </si>
  <si>
    <t>SBC Unified</t>
  </si>
  <si>
    <t>Westview High</t>
  </si>
  <si>
    <t>https://www.sbcusd.com</t>
  </si>
  <si>
    <t>92078-4017</t>
  </si>
  <si>
    <t>https://www.wvnjrotc.com/westview-chain-of-command.html</t>
  </si>
  <si>
    <t>No info, verify unit exists</t>
  </si>
  <si>
    <t>La Jolla High</t>
  </si>
  <si>
    <t>Mission Bay High</t>
  </si>
  <si>
    <t xml:space="preserve">http://www.comdsd.org/article_archive/SDstudentsGivePinkSlipHSmilitaryProgram.html
</t>
  </si>
  <si>
    <t>May have been decommissioned after protests</t>
  </si>
  <si>
    <t>Mission Hills High</t>
  </si>
  <si>
    <t>Monte Vista High</t>
  </si>
  <si>
    <t>https://sites.google.com/site/sdusdjrotc/brigade-organization/sdusd-jrotc-units</t>
  </si>
  <si>
    <t>federal law stipulates that for a school to maintain a JROTC unit, it must have at least 100 students or 10% of the student body enrolled</t>
  </si>
  <si>
    <t>src: http://www.richgibson.com/apparentvictory.htm</t>
  </si>
  <si>
    <t>http://www.mcjrotc.marines.mil/Schools/List/</t>
  </si>
  <si>
    <t>92115-4312</t>
  </si>
  <si>
    <t>La Costa Canyon High</t>
  </si>
  <si>
    <t>92113-2071</t>
  </si>
  <si>
    <t>92117-3211</t>
  </si>
  <si>
    <t>92109-4825</t>
  </si>
  <si>
    <t>San Marcos Unified</t>
  </si>
  <si>
    <t>https://www.smusd.org/</t>
  </si>
  <si>
    <t>92069-1965</t>
  </si>
  <si>
    <t>91977-6934</t>
  </si>
  <si>
    <t>Mountain Empire High</t>
  </si>
  <si>
    <t>Peter Krahling emailed--no response, Cherie foraker emailed next</t>
  </si>
  <si>
    <t>www.meusd.k12.ca.us</t>
  </si>
  <si>
    <t>91962-4005</t>
  </si>
  <si>
    <t>Mt. Carmel High</t>
  </si>
  <si>
    <t>Kim Bronson</t>
  </si>
  <si>
    <t>92129-2799</t>
  </si>
  <si>
    <t>Laura Snarponis emailed--no response, Vice principal hatfield emailed next</t>
  </si>
  <si>
    <t>92139-2412</t>
  </si>
  <si>
    <t>San Dieguito High Academy</t>
  </si>
  <si>
    <t>Principal camacho emailed</t>
  </si>
  <si>
    <t>92024-3357</t>
  </si>
  <si>
    <t>Valhalla High</t>
  </si>
  <si>
    <t>Tanya Bulette emailed--no response, emailed principal</t>
  </si>
  <si>
    <t>92019-3742</t>
  </si>
  <si>
    <t>Red Cross</t>
  </si>
  <si>
    <t>Valley Center High</t>
  </si>
  <si>
    <t xml:space="preserve">emailed Susana Cook--no response, ron mccowan emailed next
</t>
  </si>
  <si>
    <t>Valley Center Unified</t>
  </si>
  <si>
    <t>www.vcpusd.k12.ca.us/</t>
  </si>
  <si>
    <t>92082-3867</t>
  </si>
  <si>
    <t>Victor Baez emailed--no response, pat bowers emailed next</t>
  </si>
  <si>
    <t>92129-4465</t>
  </si>
  <si>
    <t>Santana High</t>
  </si>
  <si>
    <t>92071-1903</t>
  </si>
  <si>
    <t>North County Trade Tech High</t>
  </si>
  <si>
    <t>Paula Wessel--Email via website, principal replied</t>
  </si>
  <si>
    <t>92083-3467</t>
  </si>
  <si>
    <t>18% in outdoor club, 14% in key club</t>
  </si>
  <si>
    <t>Email via website-Mellisa Allen, response from Jamie Lee</t>
  </si>
  <si>
    <t>https://www.orangeglenhigh.org</t>
  </si>
  <si>
    <t>92027-4115</t>
  </si>
  <si>
    <t>ASB(58), AVID(330), Key(20), MECHA (40-50), JROTC =~570</t>
  </si>
  <si>
    <t>Torrey Pines High</t>
  </si>
  <si>
    <t>GERVASINI, SALLY--no solid numbers, but 90% students go to college is a good estimate</t>
  </si>
  <si>
    <t>92130-1316</t>
  </si>
  <si>
    <t>Assumes 100% college bound students do volunteering to put in their applications, and 90% of graduates go directly to 4 yr college</t>
  </si>
  <si>
    <t>92111-5731</t>
  </si>
  <si>
    <t>Anna Sorensen emailed--no response, Meghan Voeltner emailed next</t>
  </si>
  <si>
    <t>92101-4722</t>
  </si>
  <si>
    <t>http://www.sandiegounified.org/henry</t>
  </si>
  <si>
    <t>Estrada, Justina emailed--no response, emailed Jane Morrill next</t>
  </si>
  <si>
    <t>92131-1126</t>
  </si>
  <si>
    <t>Ave Williams emailed--no response, Mary brumfield emailed next</t>
  </si>
  <si>
    <t>Ramona Unified</t>
  </si>
  <si>
    <t>www.ramonausd.net</t>
  </si>
  <si>
    <t>92065-3304</t>
  </si>
  <si>
    <t>92120-3250</t>
  </si>
  <si>
    <t>Arguilez, John emailed--no response, emailed principal Erica Renfree next</t>
  </si>
  <si>
    <t>92124-2037</t>
  </si>
  <si>
    <t>Mr. Muratalla</t>
  </si>
  <si>
    <t>Laura Aragon--email address seems wrong; submitted inquiry via online form to Chris Conwright</t>
  </si>
  <si>
    <t>91977-3765</t>
  </si>
  <si>
    <t>High Tech High</t>
  </si>
  <si>
    <t>emailed Ms. Ward, received response</t>
  </si>
  <si>
    <t>92114-5928</t>
  </si>
  <si>
    <t>92106-6025</t>
  </si>
  <si>
    <t>Email Barker</t>
  </si>
  <si>
    <t>92064-2299</t>
  </si>
  <si>
    <t>estimated 10% of student pop</t>
  </si>
  <si>
    <t>92037-6103</t>
  </si>
  <si>
    <t>High Tech High Chula Vista</t>
  </si>
  <si>
    <t>estimated 80% of graduating class</t>
  </si>
  <si>
    <t>92126-3275</t>
  </si>
  <si>
    <t>7500 total</t>
  </si>
  <si>
    <t>minimum JROTC count</t>
  </si>
  <si>
    <t>Only AJROTC students have requirements, common goal in terms of hours, must be decided and worked upon together</t>
  </si>
  <si>
    <t>91915-2037</t>
  </si>
  <si>
    <t>High Tech High International</t>
  </si>
  <si>
    <t>Only NJROTC And NHS students have requirements</t>
  </si>
  <si>
    <t>92106-1646</t>
  </si>
  <si>
    <t>92106-6029</t>
  </si>
  <si>
    <t>school provided data</t>
  </si>
  <si>
    <t>Rancho Buena Vista High</t>
  </si>
  <si>
    <t>Called-Information provided</t>
  </si>
  <si>
    <t>92081-5423</t>
  </si>
  <si>
    <t>92078-4020</t>
  </si>
  <si>
    <t>West Hills High</t>
  </si>
  <si>
    <t>Emailed principal--response given</t>
  </si>
  <si>
    <t>92071-2046</t>
  </si>
  <si>
    <t>96%%</t>
  </si>
  <si>
    <t>wild guess: 60%</t>
  </si>
  <si>
    <t>High Tech High Media Arts</t>
  </si>
  <si>
    <t>92106-6039</t>
  </si>
  <si>
    <t>International High School of Science, Technology, Engineering, Arts and Mathemat</t>
  </si>
  <si>
    <t>Julian High</t>
  </si>
  <si>
    <t>92036-0417</t>
  </si>
  <si>
    <t>King-Chavez Community High</t>
  </si>
  <si>
    <t>92101-4003</t>
  </si>
  <si>
    <t>Redding (Ray) High (Continuation)</t>
  </si>
  <si>
    <t>Non Contact yet</t>
  </si>
  <si>
    <t>North County Charter</t>
  </si>
  <si>
    <t>Linda Scot-Contact Found-Pearl Mathew</t>
  </si>
  <si>
    <t>Siatech unified</t>
  </si>
  <si>
    <t>www.siatech.org</t>
  </si>
  <si>
    <t>92056-3582</t>
  </si>
  <si>
    <t>Warner Junior/Senior High</t>
  </si>
  <si>
    <t>Warner Springs Unified</t>
  </si>
  <si>
    <t>Alta Vista High School</t>
  </si>
  <si>
    <t>Juliet King</t>
  </si>
  <si>
    <t>Vista Visions Academy</t>
  </si>
  <si>
    <t>submitted via website to Sytha Cortez</t>
  </si>
  <si>
    <t>Andrews, Jennifer emailed--no response, Paul Nunez emailed next</t>
  </si>
  <si>
    <t>Sr. Barraza emailed--no response, beatriz montes emailed next</t>
  </si>
  <si>
    <t>Membership found from:</t>
  </si>
  <si>
    <t>http://www.kiwanis.org/docs/default-source/training/service-leadership-programs/slp-club-reports/key-club/year-end-key-club-district-dues-report</t>
  </si>
  <si>
    <t>Minimum hours nationally?</t>
  </si>
  <si>
    <t>https://fishersnthered.com/2017/09/nhs-no-longer-taking-key-club-volunteer-hours/</t>
  </si>
  <si>
    <t>Seems like a minimum of 10hrs required for due paying members at the national level, but you don't have to be a due-paying member to participate</t>
  </si>
  <si>
    <t>Additionally, individual clubs can set their minimums higher than that at their discretion</t>
  </si>
  <si>
    <t>Therefore, membership numbers from the district sheets can be used in conjunction with the 10 hrs</t>
  </si>
  <si>
    <t>minimum estimate</t>
  </si>
  <si>
    <t>estimated hrs</t>
  </si>
  <si>
    <t>http://ccakeyclub.weebly.com/faq.html</t>
  </si>
  <si>
    <t>data not available, key club membership used</t>
  </si>
  <si>
    <t>data not available, JROTC estimate used</t>
  </si>
  <si>
    <t>Keyclub membership</t>
  </si>
  <si>
    <t>http://hthkeyclub.weebly.com/</t>
  </si>
  <si>
    <t>https://madisonkeyclubblog.wordpress.com/</t>
  </si>
  <si>
    <t>http://miramesakeyclub.weebly.com/membership.html</t>
  </si>
  <si>
    <t>https://missionhillskc.wixsite.com/keyclub/resources</t>
  </si>
  <si>
    <t>http://mchskeyclub.wixsite.com/mchskeyclub/about-us</t>
  </si>
  <si>
    <t>http://powayhskeyclub.weebly.com/become-a-member.html</t>
  </si>
  <si>
    <t>https://docs.google.com/spreadsheets/d/1mqpUU_0mLTnP3c07Y57-8fGiI17CaD_SnzbZ7krpmo0/edit#gid=0</t>
  </si>
  <si>
    <t>http://sagecreekkeyclub.weebly.com/uploads/4/5/1/7/45177937/keyclubapplication.docx</t>
  </si>
  <si>
    <t>http://serrahighkeyclub.weebly.com/</t>
  </si>
  <si>
    <t>https://tphskeyclub.weebly.com/member-hours.html</t>
  </si>
  <si>
    <t>http://uckeyclub.weebly.com/join.html</t>
  </si>
  <si>
    <t>http://wvkeyclub.org/hours/hourslist.php</t>
  </si>
  <si>
    <t>Recommendation of volunteering on school website?</t>
  </si>
  <si>
    <t>Link</t>
  </si>
  <si>
    <t>Minimum Hours Reqd</t>
  </si>
  <si>
    <t>Because college admissions</t>
  </si>
  <si>
    <t>Foster civic responsibility and community/engagement, relationships</t>
  </si>
  <si>
    <t>Learn/build skills</t>
  </si>
  <si>
    <t>improve community/school/help neighbors</t>
  </si>
  <si>
    <t>build esteem, good feels, character</t>
  </si>
  <si>
    <t>real life experience</t>
  </si>
  <si>
    <t>qualify for award, association, guaranteed admission, IB qualification etc</t>
  </si>
  <si>
    <t>for fun/interest/passion</t>
  </si>
  <si>
    <t>class requirement</t>
  </si>
  <si>
    <t>Intervention / penalty</t>
  </si>
  <si>
    <t>classified by</t>
  </si>
  <si>
    <t>http://orh.sweetwaterschools.org/files/2012/06/Community-Service-Guidelines.pdf</t>
  </si>
  <si>
    <t>ginger</t>
  </si>
  <si>
    <t>http://www.bonsallhs.com/community-service/</t>
  </si>
  <si>
    <t>Arun</t>
  </si>
  <si>
    <t>https://docs.google.com/document/d/1P-Kx_VLuZI714JEWwRYMH-9Mt2ULYOQs9N2mkQ31Ji4/edit#heading=h.p1tfl651iymp</t>
  </si>
  <si>
    <t>academic achievement</t>
  </si>
  <si>
    <t>social development</t>
  </si>
  <si>
    <t xml:space="preserve">Personal and moral development </t>
  </si>
  <si>
    <t>vocational development</t>
  </si>
  <si>
    <t>political development</t>
  </si>
  <si>
    <t>https://classicalacademy.com/academics/community-service/</t>
  </si>
  <si>
    <t>Mentioned</t>
  </si>
  <si>
    <t>http://chs.coronadousd.net/static/media/uploads/Coronado%20High%20School/CHS%20Clubs%20Info_AzwdKuV.pdf</t>
  </si>
  <si>
    <t>Online Self Reporting with signature from the organization</t>
  </si>
  <si>
    <t>https://www.e3civichigh.com/apps/pages/index.jsp?uREC_ID=232569&amp;type=d&amp;pREC_ID=532638 , https://www.e3civichigh.com/apps/news/article/812516</t>
  </si>
  <si>
    <t>http://echs.amhcs.org/about/our-success/ , http://echs.amhcs.org/static/media/uploads/site-2/pdf%20files/echs-student-parent-handbook-2017-18.pdf</t>
  </si>
  <si>
    <t>http://www.fallbrookhs.org/FHS/Department/10-Career-Center/1503-Community-Service.html</t>
  </si>
  <si>
    <t>http://www.guajome.net/communityservice</t>
  </si>
  <si>
    <t>http://www.helixcharter.net/about-hchs/mission-statement</t>
  </si>
  <si>
    <t>http://www.ivyhigh.org/IHS/1973-Untitled.html</t>
  </si>
  <si>
    <t>http://www.oasishigh.org/OHS/1974-Untitled.html</t>
  </si>
  <si>
    <t>https://ohs-ousd-ca.schoolloop.com/communityservice</t>
  </si>
  <si>
    <t>https://preuss.ucsd.edu/_files/academics/2017_2018_Course_Description_Booklet.pdf</t>
  </si>
  <si>
    <t>http://sagecreekhs.carlsbadusd.net/comservice</t>
  </si>
  <si>
    <t>https://docs.google.com/viewer?a=v&amp;pid=sites&amp;srcid=c2Noc2NvdWdhcnMub3JnfHNjaHMtc2VuaW9yLWV4aGliaXRpb258Z3g6NTk3NDgwOTA4YmZkMDc3ZQ</t>
  </si>
  <si>
    <t>http://www.gompersprep.org/parents/high-school-graduation-requirements/</t>
  </si>
  <si>
    <t>http://docs.wixstatic.com/ugd/818ffe_b89b2cc5da4540e4adc64b27ba90aa9c.pdf</t>
  </si>
  <si>
    <t>http://www.sethigh.org/citizenship/</t>
  </si>
  <si>
    <t xml:space="preserve"> words, photos, and videos, in class discussion</t>
  </si>
  <si>
    <t>Partial</t>
  </si>
  <si>
    <t>https://www.audeocharterschool.net/about-2/academic-program/</t>
  </si>
  <si>
    <t>http://mgm-vistausd-ca.schoolloop.com/file/1473924196906/1473923976413/7271102892018852261.pdf</t>
  </si>
  <si>
    <t>http://charterschool-sandiego.net/wp-content/uploads/2015/01/CSSD-Student-Parent-Handbook-2016-2017.pdf</t>
  </si>
  <si>
    <t>https://www.sandiegounified.org/schools/clairemont/imin-after-school-program</t>
  </si>
  <si>
    <t>http://www.dellagoacademy.org/college-and-career/map-program/</t>
  </si>
  <si>
    <t>http://granite.guhsd.net/Guidance/Grade-Levels/Juniors/Junior-Calendar/index.html , http://granite.guhsd.net/Academics/International-Baccalaureate-IB/index.html</t>
  </si>
  <si>
    <t>https://www.hightechhigh.org/about-us/</t>
  </si>
  <si>
    <t>https://www.sandiegounified.org/schools/la-jolla/student-opportunities</t>
  </si>
  <si>
    <t>http://mountmiguel.guhsd.net/Academics/College-and-Career-Pathways-and-Academies/Academy-of-Medical-and-Health-Sciences/index.html</t>
  </si>
  <si>
    <t>http://www.rbv.vistausd.org/cms/page_view?d=x&amp;piid=&amp;vpid=1370952936255</t>
  </si>
  <si>
    <t>mentioned</t>
  </si>
  <si>
    <t>https://docs.google.com/document/d/145tGL3TgER0yrwMJIkSmSIYJNCGu5G-G5UkT5zauGLE/edit</t>
  </si>
  <si>
    <t>https://www.smusd.org/Page/6980</t>
  </si>
  <si>
    <t>https://www.sphsgoldeneagles.org/apps/pages/index.jsp?uREC_ID=514326&amp;type=d&amp;pREC_ID=1051128</t>
  </si>
  <si>
    <t>https://www.sandiegounified.org/schools/scrippsranch/juniors</t>
  </si>
  <si>
    <t>http://tp.sduhsd.net/Counseling/General-Info/index.html</t>
  </si>
  <si>
    <t>https://www.sandiegounified.org/schools/university-city/seniors-brag-packet</t>
  </si>
  <si>
    <t>https://drive.google.com/file/d/0B6mhWdpvJCjXc3RpOWxuQ2ZTMGM/view</t>
  </si>
  <si>
    <t>https://www.powayusd.com/en-US/Schools/HS/WVHS/Counseling/Non-Academic-Support ,  https://www.powayusd.com/en-US/Schools/HS/WVHS/Counseling/Forms</t>
  </si>
  <si>
    <t>N/A Charter revoked</t>
  </si>
  <si>
    <t>https://districtdeeds.blog/2017/03/09/san-diego-unified-trustee-psychologist-evans-you-cant-handle-the-arroyo-paseo-charter-high-school-truth-video/</t>
  </si>
  <si>
    <t>N/A school is closed as of 2016</t>
  </si>
  <si>
    <t>https://www.cde.ca.gov/SchoolDirectory/details?cdscode=37681713730835</t>
  </si>
  <si>
    <t>https://sites.google.com/guhsd.net/shsguidance/home</t>
  </si>
  <si>
    <t>http://cc.sduhsd.net/Counseling/Community-Service/index.html</t>
  </si>
  <si>
    <t>https://www.sandiegounified.org/schools/crawford/community-service</t>
  </si>
  <si>
    <t>https://www.delnortenighthawks.com/apps/pages/index.jsp?uREC_ID=152425&amp;type=d&amp;pREC_ID=297545</t>
  </si>
  <si>
    <t>http://ehscougars.com/wp-content/uploads/2012/07/ehs-communityservice.pdf , https://www.euhsd.org/departments/educational-services/college-career-readiness/map-your-future/</t>
  </si>
  <si>
    <t>http://www.foothillers.com/index.php/grade-level-info/84-10th-grade</t>
  </si>
  <si>
    <t>https://www.sandiegounified.org/schools/henry/community-service-0</t>
  </si>
  <si>
    <t>https://www.sandiegounified.org/schools/hoover/leadership-community-service</t>
  </si>
  <si>
    <t>https://www.sandiegounified.org/schools/kearny-high-educational-complex/community-service-0</t>
  </si>
  <si>
    <t>http://www.kingchavez.org/high-school/academic-programs/rotary-club</t>
  </si>
  <si>
    <t>http://lc.sduhsd.net/Counseling/Community-Service/index.html</t>
  </si>
  <si>
    <t>https://www.sandiegounified.org/schools/lincoln/community-service</t>
  </si>
  <si>
    <t>https://www.sandiegounified.org/schools/madison/community-service</t>
  </si>
  <si>
    <t>https://www.sandiegounified.org/schools/mira-mesa/community-service</t>
  </si>
  <si>
    <t>7500 total Only AJROTC students have requirements, common goal in terms of hours, must be decided and worked upon together, forms and trackers available for non AJROTC students</t>
  </si>
  <si>
    <t>https://www.sandiegounified.org/schools/mission-bay/community-service</t>
  </si>
  <si>
    <t>https://www.smusd.org/Page/10673</t>
  </si>
  <si>
    <t>http://montevista.guhsd.net/Students/Community-Service/index.html</t>
  </si>
  <si>
    <t>https://www.sandiegounified.org/schools/morse/community-service</t>
  </si>
  <si>
    <t>https://www.orangeglenhigh.org/apps/pages/index.jsp?uREC_ID=71359&amp;type=d&amp;pREC_ID=134037</t>
  </si>
  <si>
    <t>Log available for students in AVID or MAP</t>
  </si>
  <si>
    <t>http://www.pointlomahigh.com/apps/pages/index.jsp?uREC_ID=197259&amp;type=d&amp;pREC_ID=421706</t>
  </si>
  <si>
    <t>https://www.powayusd.com/en-US/Schools/HS/PHS/Students/Student-Services/Community-Service</t>
  </si>
  <si>
    <t>https://www.sandiegounified.org/schools/san-diego-high-school-business-and-leadership/community-service , https://www.sandiegounified.org/schools/san-diego-high-educational-complex/community-service</t>
  </si>
  <si>
    <t>https://www.sandiegounified.org/schools/san-diego-high-educational-complex/community-service</t>
  </si>
  <si>
    <t>https://www.sandiegounified.org/schools/serra/college-admission</t>
  </si>
  <si>
    <t>http://wolfpack.guhsd.net/Counseling/Path-to-Success---10th-Grade/index.html</t>
  </si>
  <si>
    <t>https://mvhs-vistausd-ca.schoolloop.com/cms/page_view?d=x&amp;piid=&amp;vpid=1413215283371</t>
  </si>
  <si>
    <t>curriculum</t>
  </si>
  <si>
    <t>tracking form available on school/district site?</t>
  </si>
  <si>
    <t>Required pieces of proof</t>
  </si>
  <si>
    <t>Acceptable proof: letter from parent</t>
  </si>
  <si>
    <t>Acceptable proof: letter from org/superviser</t>
  </si>
  <si>
    <t>Acceptable proof: signed-off tracking form</t>
  </si>
  <si>
    <t>Acceptable proof: self-reported tracking form</t>
  </si>
  <si>
    <t>Acceptable proof: other</t>
  </si>
  <si>
    <t>No proof needed</t>
  </si>
  <si>
    <t>requires proof, but type of proof not found</t>
  </si>
  <si>
    <t>Integrated learning</t>
  </si>
  <si>
    <t>Arun's first pass</t>
  </si>
  <si>
    <t>https://drive.google.com/file/d/0B1CTiSD6QNUmYWV3N2VpTjRENXptRkg3S1BHc3RES3lLd0g4/view</t>
  </si>
  <si>
    <t>http://echs.amhcs.org/about/our-success/</t>
  </si>
  <si>
    <t>http://www.helixcharter.net/counseling-guidance/guidance</t>
  </si>
  <si>
    <t>Sample Activity</t>
  </si>
  <si>
    <t>Not Community Service</t>
  </si>
  <si>
    <t>Community Service</t>
  </si>
  <si>
    <t>Total # of schools tallied</t>
  </si>
  <si>
    <t>Schools Tallied</t>
  </si>
  <si>
    <t>Paid work</t>
  </si>
  <si>
    <t>Bonsall HS</t>
  </si>
  <si>
    <t>Sales of items for fund-raisers for school or sports</t>
  </si>
  <si>
    <t>Fallbrook Union HS district</t>
  </si>
  <si>
    <t>Attendance in club meetings, church, youth group</t>
  </si>
  <si>
    <t>Family members or neighbors</t>
  </si>
  <si>
    <t>Sweetwater Union</t>
  </si>
  <si>
    <t>Related to a class, credit for a class, or the making of profit, defraying costs of trips, etc.</t>
  </si>
  <si>
    <t>The Classical Academies (no criteria)</t>
  </si>
  <si>
    <t>Service performed for a profit-making organization</t>
  </si>
  <si>
    <t>Sage Creek High school</t>
  </si>
  <si>
    <t>What would usually be considered normal extracurricular (or co-curricular) activities such as sports and sports related activities (managers), cheerleading, participating in school performance activies that are related to a class, ASB activities, etc.</t>
  </si>
  <si>
    <t>Oasis high / Ivy High Charters</t>
  </si>
  <si>
    <t>Hospital, soup kitchen, homeless shelters, or orphanage</t>
  </si>
  <si>
    <t>Helix (no criteria)</t>
  </si>
  <si>
    <t>Non-profit, community-based, professional organization</t>
  </si>
  <si>
    <t>Gompers (no criteria)</t>
  </si>
  <si>
    <t>Animal rescues</t>
  </si>
  <si>
    <t>SET, Audeo, Ingenuity (no criteria)</t>
  </si>
  <si>
    <t>Assisted Living Facilities, convalescent homes</t>
  </si>
  <si>
    <t>Preuss (no criteria)</t>
  </si>
  <si>
    <t>Community service through a religious institution</t>
  </si>
  <si>
    <t>Community service club activities (not meetings)</t>
  </si>
  <si>
    <t>Community service through Boy Scouts or Girl Scounts</t>
  </si>
  <si>
    <t>Giving blood (2 hrs of community service allowed and OK to be done during school hours if it is a school sponsored blood drive), advocating blood donation</t>
  </si>
  <si>
    <t>Organized Community Clean up / beautification activities</t>
  </si>
  <si>
    <t>Political campaign activities</t>
  </si>
  <si>
    <t>Tutoring outside of school hours</t>
  </si>
  <si>
    <t>Sports events of younger children, refereeing, etc.</t>
  </si>
  <si>
    <t>Unpaid poll worker on Election Day (must be organized through school)</t>
  </si>
  <si>
    <t>Boys or Girls Clubs</t>
  </si>
  <si>
    <t>Chamber of commerce events</t>
  </si>
  <si>
    <t>City Park and Recreation programs</t>
  </si>
  <si>
    <t>county library</t>
  </si>
  <si>
    <t>Courthouse</t>
  </si>
  <si>
    <t>Donating hair to an organization that makes wigs for cancer victims (2 hrs of community service allowed</t>
  </si>
  <si>
    <t>Food Distribution Facilitites</t>
  </si>
  <si>
    <t>Habitat for Humanity, locally or abroad</t>
  </si>
  <si>
    <t>Non-profit community sports team</t>
  </si>
  <si>
    <t>Promoting literacy</t>
  </si>
  <si>
    <t>Teaching arts and crafts</t>
  </si>
  <si>
    <t>Thrift Stores</t>
  </si>
  <si>
    <t>Youth clinics (non-profit)</t>
  </si>
  <si>
    <t>Free performances to fundraise for charity or cause</t>
  </si>
  <si>
    <t>Babysitting</t>
  </si>
  <si>
    <t>Camps or classes that charge tuition</t>
  </si>
  <si>
    <t>Credit for the number of cans collected for a food drive, toys given, money collected, etc</t>
  </si>
  <si>
    <t xml:space="preserve">Recruitment/Prolesityzing </t>
  </si>
  <si>
    <t>Work during regular school hours</t>
  </si>
  <si>
    <t>Work often done by student aides, such as office, teacher, or library aides</t>
  </si>
  <si>
    <t>Working for an individual teacher (or teachers) such as grading papers</t>
  </si>
  <si>
    <t>Criteria</t>
  </si>
  <si>
    <t>Done under adult supervision</t>
  </si>
  <si>
    <t>Done in conjunction with non-profit organization</t>
  </si>
  <si>
    <t>Done without payment</t>
  </si>
  <si>
    <t>Done outside regular school hours</t>
  </si>
  <si>
    <t>Done under supervision of someone outside family</t>
  </si>
  <si>
    <t>Optional</t>
  </si>
  <si>
    <t>http://echs-ousd-ca.schoolloop.com/file/1231766888029/1251955851376/1119019567028031440.pdf</t>
  </si>
  <si>
    <t>https://sites.google.com/a/hightechhigh.org/timmcnamara/announcements/advisory-communityserviceform</t>
  </si>
  <si>
    <t>https://www.delnortenighthawks.com/apps/pages/index.jsp?uREC_ID=153741&amp;type=d&amp;pREC_ID=327657</t>
  </si>
  <si>
    <t>https://www.sandiegounified.org/schools/henry/student-forms</t>
  </si>
  <si>
    <t>Format</t>
  </si>
  <si>
    <t>School Preauthorization required?</t>
  </si>
  <si>
    <t>Parent Preauthorization required?</t>
  </si>
  <si>
    <t>Teacher/Advisor/school rep name</t>
  </si>
  <si>
    <t>club/org</t>
  </si>
  <si>
    <t>Student name</t>
  </si>
  <si>
    <t>Student ID</t>
  </si>
  <si>
    <t>Student expected year of graduation</t>
  </si>
  <si>
    <t>student grade</t>
  </si>
  <si>
    <t>school year</t>
  </si>
  <si>
    <t>Service site / sponsoring org name</t>
  </si>
  <si>
    <t>Business card or letter on letterhead</t>
  </si>
  <si>
    <t xml:space="preserve">sponsoring org website </t>
  </si>
  <si>
    <t>Location / Place of service</t>
  </si>
  <si>
    <t>Day / Date</t>
  </si>
  <si>
    <t>Event</t>
  </si>
  <si>
    <t>Activity description</t>
  </si>
  <si>
    <t>time start</t>
  </si>
  <si>
    <t>time end</t>
  </si>
  <si>
    <t>Number of hours</t>
  </si>
  <si>
    <t>supervisor name</t>
  </si>
  <si>
    <t>supervisor contact info</t>
  </si>
  <si>
    <t>supervisor position</t>
  </si>
  <si>
    <t>Supervisor signature</t>
  </si>
  <si>
    <t>Supervisor initials</t>
  </si>
  <si>
    <t>supervisor comments</t>
  </si>
  <si>
    <t>Reflection on activity</t>
  </si>
  <si>
    <t>Tracker / Form</t>
  </si>
  <si>
    <t>*Only if parent is supervisor</t>
  </si>
  <si>
    <t>Only for summer service to be counted</t>
  </si>
  <si>
    <t>http://www.pointlomahigh.com/apps/pages/index.jsp?uREC_ID=197259&amp;type=d&amp;pREC_ID=421706 , http://www.pointlomahigh.com/apps/pages/index.jsp?uREC_ID=44337&amp;type=d&amp;pREC_ID=55123</t>
  </si>
  <si>
    <t>Letter</t>
  </si>
  <si>
    <t>1 (can be parent)</t>
  </si>
  <si>
    <t>https://www.sandiegounified.org/schools/lincoln/community-service , https://www.sandiegounified.org/schools/sites/default/files_link/schools/files//schools/lincoln/Community%20Service%20Log%20Sheet_Lincoln.pdf</t>
  </si>
  <si>
    <t>Per year</t>
  </si>
  <si>
    <t># of schools that</t>
  </si>
  <si>
    <t># of students</t>
  </si>
  <si>
    <t># of volunteers</t>
  </si>
  <si>
    <t>Total hours</t>
  </si>
  <si>
    <t>Total number of schools</t>
  </si>
  <si>
    <t>require community service</t>
  </si>
  <si>
    <t>Have partial requirement</t>
  </si>
  <si>
    <t>don't require, but provided data or estimates</t>
  </si>
  <si>
    <t>don't require, but have key clubs</t>
  </si>
  <si>
    <t>don't require, but have JROTC programs</t>
  </si>
  <si>
    <t>schools with no data</t>
  </si>
  <si>
    <t>schools part of multi-school campus otherwise already counted</t>
  </si>
  <si>
    <t>Rationale</t>
  </si>
  <si>
    <t>Requirement</t>
  </si>
  <si>
    <t>Not required, but CS recommended</t>
  </si>
  <si>
    <t>Not required, but CS mentioned</t>
  </si>
  <si>
    <t>Admissions</t>
  </si>
  <si>
    <t>Connection</t>
  </si>
  <si>
    <t>Skills</t>
  </si>
  <si>
    <t>Humanitarian</t>
  </si>
  <si>
    <t>Character</t>
  </si>
  <si>
    <t>Experience</t>
  </si>
  <si>
    <t>Merit</t>
  </si>
  <si>
    <t>Fun</t>
  </si>
  <si>
    <t>Intervention</t>
  </si>
  <si>
    <t>Tracking</t>
  </si>
  <si>
    <t>Has volunteer requirement for graduation</t>
  </si>
  <si>
    <t>Location</t>
  </si>
  <si>
    <t>Country</t>
  </si>
  <si>
    <t>Level</t>
  </si>
  <si>
    <t>CSSLR</t>
  </si>
  <si>
    <t>2016 Highschool enrollment</t>
  </si>
  <si>
    <t>Offers school credit for volunteering</t>
  </si>
  <si>
    <t>Estimated hours needed/year</t>
  </si>
  <si>
    <t>data source</t>
  </si>
  <si>
    <t>Chicago</t>
  </si>
  <si>
    <t>US</t>
  </si>
  <si>
    <t>City</t>
  </si>
  <si>
    <t>40 hrs</t>
  </si>
  <si>
    <t>Has NO volunteer requirement for graduation</t>
  </si>
  <si>
    <t>All schools in study</t>
  </si>
  <si>
    <t>Tracking forms available online</t>
  </si>
  <si>
    <t>Maryland</t>
  </si>
  <si>
    <t>State</t>
  </si>
  <si>
    <t>75 hrs</t>
  </si>
  <si>
    <t>Ontario</t>
  </si>
  <si>
    <t>Canada</t>
  </si>
  <si>
    <t>Province</t>
  </si>
  <si>
    <t>http://www.edu.gov.on.ca/eng/educationFacts.html , http://www.edu.gov.on.ca/extra/eng/ppm/124a.html</t>
  </si>
  <si>
    <t>Atlanta</t>
  </si>
  <si>
    <t># of Required pieces of proof</t>
  </si>
  <si>
    <t>https://www.atlantapublicschools.us/domain/3463 , https://app3.doe.k12.ga.us/ows-bin/owa/fte_pack_enrollgrade.entry_form</t>
  </si>
  <si>
    <t>signed-off tracking form</t>
  </si>
  <si>
    <t>Los Angeles</t>
  </si>
  <si>
    <t>Philadelphia</t>
  </si>
  <si>
    <t>Varies by district</t>
  </si>
  <si>
    <t>Seattle</t>
  </si>
  <si>
    <t>self-reported tracking form</t>
  </si>
  <si>
    <t>other</t>
  </si>
  <si>
    <t>requires proof, but type unclear</t>
  </si>
  <si>
    <t>letter from org/superviser</t>
  </si>
  <si>
    <t>Note that most schools are linked with the Naviance system which allows for tracking student activities</t>
  </si>
  <si>
    <t>Data Category</t>
  </si>
  <si>
    <t>Tracking form data fields</t>
  </si>
  <si>
    <t>School</t>
  </si>
  <si>
    <t>Student</t>
  </si>
  <si>
    <t>Organization</t>
  </si>
  <si>
    <t>Activity</t>
  </si>
  <si>
    <t>Supervisor</t>
  </si>
  <si>
    <t>Reflection</t>
  </si>
  <si>
    <t>Geographic level</t>
  </si>
  <si>
    <t>Example</t>
  </si>
  <si>
    <t>Data type</t>
  </si>
  <si>
    <t>Reference</t>
  </si>
  <si>
    <t>Citywide</t>
  </si>
  <si>
    <t>Chicago Board of Education, 2017</t>
  </si>
  <si>
    <t>Enrollment</t>
  </si>
  <si>
    <t>Cps.edu, 2018</t>
  </si>
  <si>
    <t>Statewide</t>
  </si>
  <si>
    <t>Code of Maryland Regulations, 2016</t>
  </si>
  <si>
    <t>Mdp.state.md.us, 2016</t>
  </si>
  <si>
    <t>Participation</t>
  </si>
  <si>
    <t>Marylandpublicschools.org, 2017</t>
  </si>
  <si>
    <t>Provincewide</t>
  </si>
  <si>
    <t>Ontario Ministry of Education, 2016</t>
  </si>
  <si>
    <t>Ontario Ministry of Education, 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</si>
</sst>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m\-d"/>
  </numFmts>
  <fonts count="57">
    <font>
      <sz val="10.0"/>
      <color rgb="FF000000"/>
      <name val="Arial"/>
    </font>
    <font>
      <sz val="11.0"/>
      <color rgb="FF000000"/>
      <name val="Calibri"/>
    </font>
    <font>
      <color rgb="FF000000"/>
      <name val="Arial"/>
    </font>
    <font>
      <sz val="11.0"/>
      <color rgb="FF0000FF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sz val="11.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sz val="11.0"/>
      <color rgb="FF000000"/>
      <name val="Lato"/>
    </font>
    <font>
      <u/>
      <sz val="11.0"/>
      <color rgb="FF000000"/>
      <name val="Calibri"/>
    </font>
    <font>
      <sz val="11.0"/>
      <name val="Lato"/>
    </font>
    <font/>
    <font>
      <u/>
      <sz val="11.0"/>
      <color rgb="FF1155CC"/>
      <name val="Calibri"/>
    </font>
    <font>
      <u/>
      <sz val="11.0"/>
      <color rgb="FF1155CC"/>
      <name val="Calibri"/>
    </font>
    <font>
      <b/>
      <sz val="11.0"/>
      <color rgb="FF000000"/>
      <name val="Calibri"/>
    </font>
    <font>
      <u/>
      <sz val="11.0"/>
      <color rgb="FF000000"/>
      <name val="Arial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b/>
      <sz val="11.0"/>
      <color rgb="FF0000FF"/>
      <name val="Calibri"/>
    </font>
    <font>
      <u/>
      <sz val="11.0"/>
      <color rgb="FF0000FF"/>
      <name val="Calibri"/>
    </font>
    <font>
      <color rgb="FF0000FF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sz val="11.0"/>
    </font>
  </fonts>
  <fills count="1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5F7DE"/>
        <bgColor rgb="FFE5F7DE"/>
      </patternFill>
    </fill>
    <fill>
      <patternFill patternType="solid">
        <fgColor rgb="FFFFF2CC"/>
        <bgColor rgb="FFFFF2CC"/>
      </patternFill>
    </fill>
    <fill>
      <patternFill patternType="solid">
        <fgColor rgb="FFFFFDD9"/>
        <bgColor rgb="FFFFFDD9"/>
      </patternFill>
    </fill>
    <fill>
      <patternFill patternType="solid">
        <fgColor rgb="FFF4EAEA"/>
        <bgColor rgb="FFF4EAEA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D0E0E3"/>
        <bgColor rgb="FFD0E0E3"/>
      </patternFill>
    </fill>
    <fill>
      <patternFill patternType="solid">
        <fgColor rgb="FFFFD966"/>
        <bgColor rgb="FFFFD966"/>
      </patternFill>
    </fill>
    <fill>
      <patternFill patternType="solid">
        <fgColor rgb="FFC9DAF8"/>
        <bgColor rgb="FFC9DAF8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0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/>
    </border>
    <border>
      <right/>
      <bottom/>
    </border>
    <border>
      <bottom/>
    </border>
    <border>
      <left/>
      <right/>
      <top/>
      <bottom/>
    </border>
    <border>
      <left/>
      <right/>
      <top style="thin">
        <color rgb="FF000000"/>
      </top>
      <bottom/>
    </border>
    <border>
      <right/>
      <top style="thin">
        <color rgb="FF000000"/>
      </top>
      <bottom/>
    </border>
    <border>
      <right/>
      <top/>
      <bottom/>
    </border>
    <border>
      <top/>
      <bottom/>
    </border>
    <border>
      <left/>
      <right/>
      <bottom/>
    </border>
    <border>
      <left style="thin">
        <color rgb="FFCCCCCC"/>
      </left>
      <right/>
      <bottom/>
    </border>
    <border>
      <left/>
      <right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shrinkToFit="0" vertical="bottom" wrapText="1"/>
    </xf>
    <xf quotePrefix="1" borderId="0" fillId="0" fontId="1" numFmtId="0" xfId="0" applyFont="1"/>
    <xf borderId="2" fillId="2" fontId="2" numFmtId="0" xfId="0" applyAlignment="1" applyBorder="1" applyFill="1" applyFont="1">
      <alignment shrinkToFit="0" vertical="bottom" wrapText="1"/>
    </xf>
    <xf borderId="1" fillId="3" fontId="2" numFmtId="0" xfId="0" applyAlignment="1" applyBorder="1" applyFill="1" applyFont="1">
      <alignment shrinkToFit="0" vertical="bottom" wrapText="1"/>
    </xf>
    <xf quotePrefix="1" borderId="1" fillId="3" fontId="0" numFmtId="0" xfId="0" applyAlignment="1" applyBorder="1" applyFont="1">
      <alignment shrinkToFit="0" wrapText="1"/>
    </xf>
    <xf borderId="2" fillId="3" fontId="2" numFmtId="9" xfId="0" applyAlignment="1" applyBorder="1" applyFont="1" applyNumberFormat="1">
      <alignment horizontal="center" shrinkToFit="0" vertical="bottom" wrapText="1"/>
    </xf>
    <xf borderId="2" fillId="4" fontId="2" numFmtId="0" xfId="0" applyAlignment="1" applyBorder="1" applyFill="1" applyFont="1">
      <alignment shrinkToFit="0" vertical="bottom" wrapText="1"/>
    </xf>
    <xf borderId="2" fillId="4" fontId="2" numFmtId="0" xfId="0" applyAlignment="1" applyBorder="1" applyFont="1">
      <alignment readingOrder="0" shrinkToFit="0" vertical="bottom" wrapText="1"/>
    </xf>
    <xf borderId="1" fillId="5" fontId="3" numFmtId="0" xfId="0" applyAlignment="1" applyBorder="1" applyFill="1" applyFont="1">
      <alignment shrinkToFit="0" vertical="bottom" wrapText="1"/>
    </xf>
    <xf borderId="2" fillId="5" fontId="1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horizontal="center"/>
    </xf>
    <xf borderId="2" fillId="6" fontId="2" numFmtId="0" xfId="0" applyAlignment="1" applyBorder="1" applyFill="1" applyFont="1">
      <alignment horizontal="center" readingOrder="0"/>
    </xf>
    <xf borderId="2" fillId="6" fontId="2" numFmtId="0" xfId="0" applyAlignment="1" applyBorder="1" applyFont="1">
      <alignment horizontal="right"/>
    </xf>
    <xf borderId="2" fillId="6" fontId="2" numFmtId="0" xfId="0" applyAlignment="1" applyBorder="1" applyFont="1">
      <alignment shrinkToFit="0" vertical="bottom" wrapText="1"/>
    </xf>
    <xf borderId="2" fillId="4" fontId="2" numFmtId="0" xfId="0" applyAlignment="1" applyBorder="1" applyFont="1">
      <alignment readingOrder="0" shrinkToFit="0" wrapText="1"/>
    </xf>
    <xf borderId="1" fillId="4" fontId="2" numFmtId="0" xfId="0" applyBorder="1" applyFont="1"/>
    <xf borderId="3" fillId="0" fontId="1" numFmtId="0" xfId="0" applyAlignment="1" applyBorder="1" applyFont="1">
      <alignment vertical="bottom"/>
    </xf>
    <xf borderId="3" fillId="7" fontId="1" numFmtId="0" xfId="0" applyAlignment="1" applyBorder="1" applyFill="1" applyFont="1">
      <alignment vertical="bottom"/>
    </xf>
    <xf borderId="4" fillId="0" fontId="1" numFmtId="0" xfId="0" applyAlignment="1" applyBorder="1" applyFont="1">
      <alignment vertical="bottom"/>
    </xf>
    <xf borderId="4" fillId="7" fontId="1" numFmtId="0" xfId="0" applyAlignment="1" applyBorder="1" applyFont="1">
      <alignment vertical="bottom"/>
    </xf>
    <xf borderId="5" fillId="7" fontId="4" numFmtId="0" xfId="0" applyAlignment="1" applyBorder="1" applyFont="1">
      <alignment vertical="bottom"/>
    </xf>
    <xf borderId="6" fillId="7" fontId="1" numFmtId="0" xfId="0" applyAlignment="1" applyBorder="1" applyFont="1">
      <alignment shrinkToFit="0" vertical="bottom" wrapText="0"/>
    </xf>
    <xf borderId="7" fillId="7" fontId="1" numFmtId="0" xfId="0" applyAlignment="1" applyBorder="1" applyFont="1">
      <alignment horizontal="right" vertical="bottom"/>
    </xf>
    <xf borderId="8" fillId="7" fontId="1" numFmtId="0" xfId="0" applyAlignment="1" applyBorder="1" applyFont="1">
      <alignment horizontal="right"/>
    </xf>
    <xf borderId="7" fillId="7" fontId="1" numFmtId="164" xfId="0" applyAlignment="1" applyBorder="1" applyFont="1" applyNumberFormat="1">
      <alignment horizontal="center" vertical="bottom"/>
    </xf>
    <xf borderId="5" fillId="0" fontId="5" numFmtId="0" xfId="0" applyAlignment="1" applyBorder="1" applyFont="1">
      <alignment vertical="bottom"/>
    </xf>
    <xf borderId="7" fillId="7" fontId="1" numFmtId="0" xfId="0" applyAlignment="1" applyBorder="1" applyFont="1">
      <alignment vertical="bottom"/>
    </xf>
    <xf borderId="4" fillId="0" fontId="1" numFmtId="0" xfId="0" applyAlignment="1" applyBorder="1" applyFont="1">
      <alignment horizontal="right" vertical="bottom"/>
    </xf>
    <xf borderId="7" fillId="7" fontId="6" numFmtId="0" xfId="0" applyAlignment="1" applyBorder="1" applyFont="1">
      <alignment vertical="bottom"/>
    </xf>
    <xf borderId="6" fillId="0" fontId="1" numFmtId="0" xfId="0" applyAlignment="1" applyBorder="1" applyFont="1">
      <alignment shrinkToFit="0" vertical="bottom" wrapText="0"/>
    </xf>
    <xf borderId="7" fillId="7" fontId="1" numFmtId="0" xfId="0" applyAlignment="1" applyBorder="1" applyFont="1">
      <alignment horizontal="center" vertical="bottom"/>
    </xf>
    <xf borderId="7" fillId="0" fontId="1" numFmtId="0" xfId="0" applyAlignment="1" applyBorder="1" applyFont="1">
      <alignment horizontal="right" vertical="bottom"/>
    </xf>
    <xf borderId="7" fillId="7" fontId="6" numFmtId="0" xfId="0" applyAlignment="1" applyBorder="1" applyFont="1">
      <alignment horizontal="center" vertical="bottom"/>
    </xf>
    <xf borderId="8" fillId="0" fontId="1" numFmtId="0" xfId="0" applyBorder="1" applyFont="1"/>
    <xf borderId="7" fillId="7" fontId="1" numFmtId="0" xfId="0" applyAlignment="1" applyBorder="1" applyFont="1">
      <alignment shrinkToFit="0" vertical="bottom" wrapText="0"/>
    </xf>
    <xf borderId="7" fillId="0" fontId="1" numFmtId="164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vertical="bottom"/>
    </xf>
    <xf borderId="7" fillId="0" fontId="1" numFmtId="0" xfId="0" applyAlignment="1" applyBorder="1" applyFont="1">
      <alignment horizontal="center" vertical="bottom"/>
    </xf>
    <xf borderId="9" fillId="7" fontId="1" numFmtId="0" xfId="0" applyAlignment="1" applyBorder="1" applyFont="1">
      <alignment vertical="bottom"/>
    </xf>
    <xf borderId="10" fillId="7" fontId="6" numFmtId="0" xfId="0" applyAlignment="1" applyBorder="1" applyFont="1">
      <alignment vertical="bottom"/>
    </xf>
    <xf borderId="10" fillId="7" fontId="1" numFmtId="0" xfId="0" applyAlignment="1" applyBorder="1" applyFont="1">
      <alignment vertical="bottom"/>
    </xf>
    <xf borderId="7" fillId="0" fontId="6" numFmtId="0" xfId="0" applyAlignment="1" applyBorder="1" applyFont="1">
      <alignment horizontal="center" vertical="bottom"/>
    </xf>
    <xf borderId="11" fillId="7" fontId="7" numFmtId="0" xfId="0" applyAlignment="1" applyBorder="1" applyFont="1">
      <alignment vertical="bottom"/>
    </xf>
    <xf borderId="11" fillId="7" fontId="1" numFmtId="0" xfId="0" applyAlignment="1" applyBorder="1" applyFont="1">
      <alignment shrinkToFit="0" vertical="bottom" wrapText="0"/>
    </xf>
    <xf borderId="8" fillId="7" fontId="1" numFmtId="0" xfId="0" applyAlignment="1" applyBorder="1" applyFont="1">
      <alignment horizontal="right" vertical="bottom"/>
    </xf>
    <xf borderId="7" fillId="0" fontId="6" numFmtId="0" xfId="0" applyAlignment="1" applyBorder="1" applyFont="1">
      <alignment vertical="bottom"/>
    </xf>
    <xf borderId="11" fillId="7" fontId="1" numFmtId="0" xfId="0" applyAlignment="1" applyBorder="1" applyFont="1">
      <alignment horizontal="center" vertical="bottom"/>
    </xf>
    <xf borderId="11" fillId="7" fontId="1" numFmtId="0" xfId="0" applyAlignment="1" applyBorder="1" applyFont="1">
      <alignment vertical="bottom"/>
    </xf>
    <xf borderId="12" fillId="7" fontId="1" numFmtId="0" xfId="0" applyAlignment="1" applyBorder="1" applyFont="1">
      <alignment vertical="bottom"/>
    </xf>
    <xf borderId="12" fillId="7" fontId="1" numFmtId="0" xfId="0" applyAlignment="1" applyBorder="1" applyFont="1">
      <alignment horizontal="right" vertical="bottom"/>
    </xf>
    <xf borderId="13" fillId="7" fontId="1" numFmtId="0" xfId="0" applyAlignment="1" applyBorder="1" applyFont="1">
      <alignment vertical="bottom"/>
    </xf>
    <xf borderId="6" fillId="7" fontId="6" numFmtId="0" xfId="0" applyAlignment="1" applyBorder="1" applyFont="1">
      <alignment vertical="bottom"/>
    </xf>
    <xf borderId="6" fillId="7" fontId="1" numFmtId="0" xfId="0" applyAlignment="1" applyBorder="1" applyFont="1">
      <alignment vertical="bottom"/>
    </xf>
    <xf borderId="6" fillId="7" fontId="1" numFmtId="0" xfId="0" applyAlignment="1" applyBorder="1" applyFont="1">
      <alignment horizontal="center" vertical="bottom"/>
    </xf>
    <xf borderId="11" fillId="7" fontId="1" numFmtId="164" xfId="0" applyAlignment="1" applyBorder="1" applyFont="1" applyNumberFormat="1">
      <alignment horizontal="center" vertical="bottom"/>
    </xf>
    <xf borderId="6" fillId="7" fontId="6" numFmtId="0" xfId="0" applyAlignment="1" applyBorder="1" applyFont="1">
      <alignment horizontal="center" vertical="bottom"/>
    </xf>
    <xf borderId="11" fillId="7" fontId="1" numFmtId="0" xfId="0" applyAlignment="1" applyBorder="1" applyFont="1">
      <alignment readingOrder="0" vertical="bottom"/>
    </xf>
    <xf borderId="6" fillId="7" fontId="8" numFmtId="0" xfId="0" applyAlignment="1" applyBorder="1" applyFont="1">
      <alignment vertical="bottom"/>
    </xf>
    <xf borderId="6" fillId="7" fontId="9" numFmtId="0" xfId="0" applyAlignment="1" applyBorder="1" applyFont="1">
      <alignment shrinkToFit="0" vertical="bottom" wrapText="0"/>
    </xf>
    <xf borderId="13" fillId="7" fontId="1" numFmtId="0" xfId="0" applyAlignment="1" applyBorder="1" applyFont="1">
      <alignment horizontal="right" vertical="bottom"/>
    </xf>
    <xf borderId="6" fillId="7" fontId="1" numFmtId="164" xfId="0" applyAlignment="1" applyBorder="1" applyFont="1" applyNumberFormat="1">
      <alignment horizontal="center" vertical="bottom"/>
    </xf>
    <xf borderId="6" fillId="7" fontId="1" numFmtId="0" xfId="0" applyAlignment="1" applyBorder="1" applyFont="1">
      <alignment horizontal="right" vertical="bottom"/>
    </xf>
    <xf borderId="6" fillId="7" fontId="1" numFmtId="3" xfId="0" applyAlignment="1" applyBorder="1" applyFont="1" applyNumberFormat="1">
      <alignment horizontal="center" vertical="bottom"/>
    </xf>
    <xf borderId="8" fillId="7" fontId="1" numFmtId="0" xfId="0" applyBorder="1" applyFont="1"/>
    <xf borderId="6" fillId="7" fontId="6" numFmtId="3" xfId="0" applyAlignment="1" applyBorder="1" applyFont="1" applyNumberFormat="1">
      <alignment horizontal="center" vertical="bottom"/>
    </xf>
    <xf borderId="13" fillId="8" fontId="1" numFmtId="0" xfId="0" applyAlignment="1" applyBorder="1" applyFill="1" applyFont="1">
      <alignment vertical="bottom"/>
    </xf>
    <xf borderId="6" fillId="8" fontId="1" numFmtId="0" xfId="0" applyAlignment="1" applyBorder="1" applyFont="1">
      <alignment vertical="bottom"/>
    </xf>
    <xf borderId="6" fillId="8" fontId="10" numFmtId="0" xfId="0" applyAlignment="1" applyBorder="1" applyFont="1">
      <alignment vertical="bottom"/>
    </xf>
    <xf borderId="6" fillId="8" fontId="1" numFmtId="0" xfId="0" applyAlignment="1" applyBorder="1" applyFont="1">
      <alignment shrinkToFit="0" vertical="bottom" wrapText="0"/>
    </xf>
    <xf borderId="13" fillId="8" fontId="1" numFmtId="0" xfId="0" applyAlignment="1" applyBorder="1" applyFont="1">
      <alignment horizontal="right" vertical="bottom"/>
    </xf>
    <xf borderId="8" fillId="8" fontId="1" numFmtId="0" xfId="0" applyAlignment="1" applyBorder="1" applyFont="1">
      <alignment horizontal="right"/>
    </xf>
    <xf borderId="6" fillId="8" fontId="1" numFmtId="164" xfId="0" applyAlignment="1" applyBorder="1" applyFont="1" applyNumberFormat="1">
      <alignment horizontal="center" vertical="bottom"/>
    </xf>
    <xf borderId="6" fillId="8" fontId="1" numFmtId="0" xfId="0" applyAlignment="1" applyBorder="1" applyFont="1">
      <alignment horizontal="right" vertical="bottom"/>
    </xf>
    <xf borderId="6" fillId="8" fontId="1" numFmtId="0" xfId="0" applyAlignment="1" applyBorder="1" applyFont="1">
      <alignment horizontal="center" vertical="bottom"/>
    </xf>
    <xf borderId="6" fillId="8" fontId="6" numFmtId="0" xfId="0" applyAlignment="1" applyBorder="1" applyFont="1">
      <alignment shrinkToFit="0" vertical="bottom" wrapText="0"/>
    </xf>
    <xf borderId="6" fillId="8" fontId="6" numFmtId="0" xfId="0" applyAlignment="1" applyBorder="1" applyFont="1">
      <alignment vertical="bottom"/>
    </xf>
    <xf borderId="13" fillId="8" fontId="6" numFmtId="0" xfId="0" applyAlignment="1" applyBorder="1" applyFont="1">
      <alignment vertical="bottom"/>
    </xf>
    <xf borderId="6" fillId="7" fontId="11" numFmtId="0" xfId="0" applyAlignment="1" applyBorder="1" applyFont="1">
      <alignment vertical="bottom"/>
    </xf>
    <xf borderId="6" fillId="8" fontId="1" numFmtId="0" xfId="0" applyAlignment="1" applyBorder="1" applyFont="1">
      <alignment readingOrder="0" vertical="bottom"/>
    </xf>
    <xf borderId="6" fillId="8" fontId="1" numFmtId="3" xfId="0" applyAlignment="1" applyBorder="1" applyFont="1" applyNumberFormat="1">
      <alignment horizontal="center" vertical="bottom"/>
    </xf>
    <xf borderId="6" fillId="8" fontId="6" numFmtId="3" xfId="0" applyAlignment="1" applyBorder="1" applyFont="1" applyNumberFormat="1">
      <alignment horizontal="center" vertical="bottom"/>
    </xf>
    <xf borderId="6" fillId="8" fontId="6" numFmtId="3" xfId="0" applyAlignment="1" applyBorder="1" applyFont="1" applyNumberFormat="1">
      <alignment vertical="bottom"/>
    </xf>
    <xf borderId="13" fillId="7" fontId="1" numFmtId="3" xfId="0" applyAlignment="1" applyBorder="1" applyFont="1" applyNumberFormat="1">
      <alignment horizontal="right" vertical="bottom"/>
    </xf>
    <xf borderId="8" fillId="7" fontId="1" numFmtId="3" xfId="0" applyAlignment="1" applyBorder="1" applyFont="1" applyNumberFormat="1">
      <alignment horizontal="right"/>
    </xf>
    <xf borderId="6" fillId="7" fontId="6" numFmtId="3" xfId="0" applyAlignment="1" applyBorder="1" applyFont="1" applyNumberFormat="1">
      <alignment vertical="bottom"/>
    </xf>
    <xf borderId="7" fillId="8" fontId="1" numFmtId="0" xfId="0" applyAlignment="1" applyBorder="1" applyFont="1">
      <alignment vertical="bottom"/>
    </xf>
    <xf borderId="6" fillId="7" fontId="1" numFmtId="0" xfId="0" applyAlignment="1" applyBorder="1" applyFont="1">
      <alignment readingOrder="0" vertical="bottom"/>
    </xf>
    <xf borderId="0" fillId="7" fontId="12" numFmtId="0" xfId="0" applyFont="1"/>
    <xf borderId="13" fillId="7" fontId="6" numFmtId="0" xfId="0" applyAlignment="1" applyBorder="1" applyFont="1">
      <alignment vertical="bottom"/>
    </xf>
    <xf borderId="6" fillId="7" fontId="13" numFmtId="0" xfId="0" applyAlignment="1" applyBorder="1" applyFont="1">
      <alignment vertical="bottom"/>
    </xf>
    <xf borderId="6" fillId="7" fontId="6" numFmtId="0" xfId="0" applyAlignment="1" applyBorder="1" applyFont="1">
      <alignment shrinkToFit="0" vertical="bottom" wrapText="0"/>
    </xf>
    <xf borderId="13" fillId="7" fontId="6" numFmtId="0" xfId="0" applyAlignment="1" applyBorder="1" applyFont="1">
      <alignment horizontal="right" vertical="bottom"/>
    </xf>
    <xf borderId="8" fillId="7" fontId="6" numFmtId="0" xfId="0" applyAlignment="1" applyBorder="1" applyFont="1">
      <alignment horizontal="right"/>
    </xf>
    <xf borderId="6" fillId="7" fontId="6" numFmtId="0" xfId="0" applyAlignment="1" applyBorder="1" applyFont="1">
      <alignment horizontal="right" vertical="bottom"/>
    </xf>
    <xf borderId="6" fillId="8" fontId="14" numFmtId="0" xfId="0" applyAlignment="1" applyBorder="1" applyFont="1">
      <alignment vertical="bottom"/>
    </xf>
    <xf borderId="13" fillId="8" fontId="6" numFmtId="0" xfId="0" applyAlignment="1" applyBorder="1" applyFont="1">
      <alignment horizontal="right" vertical="bottom"/>
    </xf>
    <xf borderId="8" fillId="8" fontId="6" numFmtId="0" xfId="0" applyAlignment="1" applyBorder="1" applyFont="1">
      <alignment horizontal="right"/>
    </xf>
    <xf borderId="6" fillId="8" fontId="6" numFmtId="164" xfId="0" applyAlignment="1" applyBorder="1" applyFont="1" applyNumberFormat="1">
      <alignment horizontal="center" vertical="bottom"/>
    </xf>
    <xf borderId="6" fillId="8" fontId="6" numFmtId="0" xfId="0" applyAlignment="1" applyBorder="1" applyFont="1">
      <alignment horizontal="right" vertical="bottom"/>
    </xf>
    <xf borderId="6" fillId="8" fontId="6" numFmtId="0" xfId="0" applyAlignment="1" applyBorder="1" applyFont="1">
      <alignment horizontal="center" vertical="bottom"/>
    </xf>
    <xf borderId="13" fillId="8" fontId="6" numFmtId="0" xfId="0" applyAlignment="1" applyBorder="1" applyFont="1">
      <alignment shrinkToFit="0" vertical="bottom" wrapText="0"/>
    </xf>
    <xf borderId="1" fillId="0" fontId="0" numFmtId="0" xfId="0" applyAlignment="1" applyBorder="1" applyFont="1">
      <alignment shrinkToFit="0" wrapText="1"/>
    </xf>
    <xf borderId="1" fillId="6" fontId="0" numFmtId="0" xfId="0" applyAlignment="1" applyBorder="1" applyFont="1">
      <alignment horizontal="right" vertical="center"/>
    </xf>
    <xf borderId="1" fillId="6" fontId="0" numFmtId="0" xfId="0" applyAlignment="1" applyBorder="1" applyFont="1">
      <alignment shrinkToFit="0" wrapText="1"/>
    </xf>
    <xf borderId="0" fillId="0" fontId="6" numFmtId="0" xfId="0" applyFont="1"/>
    <xf borderId="0" fillId="8" fontId="15" numFmtId="0" xfId="0" applyAlignment="1" applyFont="1">
      <alignment horizontal="right"/>
    </xf>
    <xf borderId="13" fillId="9" fontId="1" numFmtId="0" xfId="0" applyAlignment="1" applyBorder="1" applyFill="1" applyFont="1">
      <alignment vertical="bottom"/>
    </xf>
    <xf borderId="0" fillId="7" fontId="1" numFmtId="3" xfId="0" applyAlignment="1" applyFont="1" applyNumberFormat="1">
      <alignment horizontal="right"/>
    </xf>
    <xf borderId="6" fillId="9" fontId="1" numFmtId="0" xfId="0" applyAlignment="1" applyBorder="1" applyFont="1">
      <alignment vertical="bottom"/>
    </xf>
    <xf borderId="8" fillId="8" fontId="1" numFmtId="0" xfId="0" applyAlignment="1" applyBorder="1" applyFont="1">
      <alignment horizontal="center"/>
    </xf>
    <xf borderId="6" fillId="8" fontId="16" numFmtId="0" xfId="0" applyAlignment="1" applyBorder="1" applyFont="1">
      <alignment vertical="bottom"/>
    </xf>
    <xf borderId="6" fillId="9" fontId="17" numFmtId="0" xfId="0" applyAlignment="1" applyBorder="1" applyFont="1">
      <alignment vertical="bottom"/>
    </xf>
    <xf borderId="6" fillId="9" fontId="1" numFmtId="0" xfId="0" applyAlignment="1" applyBorder="1" applyFont="1">
      <alignment horizontal="right" vertical="bottom"/>
    </xf>
    <xf borderId="0" fillId="8" fontId="1" numFmtId="0" xfId="0" applyAlignment="1" applyFont="1">
      <alignment horizontal="center"/>
    </xf>
    <xf borderId="6" fillId="9" fontId="1" numFmtId="0" xfId="0" applyAlignment="1" applyBorder="1" applyFont="1">
      <alignment shrinkToFit="0" vertical="bottom" wrapText="0"/>
    </xf>
    <xf borderId="0" fillId="8" fontId="1" numFmtId="0" xfId="0" applyAlignment="1" applyFont="1">
      <alignment horizontal="center" readingOrder="0"/>
    </xf>
    <xf borderId="13" fillId="9" fontId="1" numFmtId="0" xfId="0" applyAlignment="1" applyBorder="1" applyFont="1">
      <alignment horizontal="right" vertical="bottom"/>
    </xf>
    <xf borderId="0" fillId="0" fontId="1" numFmtId="0" xfId="0" applyAlignment="1" applyFont="1">
      <alignment readingOrder="0"/>
    </xf>
    <xf borderId="0" fillId="0" fontId="18" numFmtId="0" xfId="0" applyAlignment="1" applyFont="1">
      <alignment readingOrder="0"/>
    </xf>
    <xf borderId="8" fillId="9" fontId="1" numFmtId="0" xfId="0" applyAlignment="1" applyBorder="1" applyFont="1">
      <alignment horizontal="right"/>
    </xf>
    <xf borderId="6" fillId="9" fontId="1" numFmtId="164" xfId="0" applyAlignment="1" applyBorder="1" applyFont="1" applyNumberFormat="1">
      <alignment horizontal="center" vertical="bottom"/>
    </xf>
    <xf borderId="6" fillId="9" fontId="1" numFmtId="0" xfId="0" applyAlignment="1" applyBorder="1" applyFont="1">
      <alignment horizontal="center" vertical="bottom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right"/>
    </xf>
    <xf borderId="8" fillId="8" fontId="15" numFmtId="0" xfId="0" applyAlignment="1" applyBorder="1" applyFont="1">
      <alignment horizontal="right"/>
    </xf>
    <xf borderId="8" fillId="8" fontId="15" numFmtId="0" xfId="0" applyBorder="1" applyFont="1"/>
    <xf borderId="6" fillId="9" fontId="1" numFmtId="0" xfId="0" applyAlignment="1" applyBorder="1" applyFont="1">
      <alignment readingOrder="0" vertical="bottom"/>
    </xf>
    <xf borderId="7" fillId="9" fontId="1" numFmtId="0" xfId="0" applyAlignment="1" applyBorder="1" applyFont="1">
      <alignment vertical="bottom"/>
    </xf>
    <xf borderId="6" fillId="9" fontId="1" numFmtId="3" xfId="0" applyAlignment="1" applyBorder="1" applyFont="1" applyNumberFormat="1">
      <alignment horizontal="center" vertical="bottom"/>
    </xf>
    <xf borderId="6" fillId="9" fontId="6" numFmtId="0" xfId="0" applyAlignment="1" applyBorder="1" applyFont="1">
      <alignment horizontal="center" vertical="bottom"/>
    </xf>
    <xf borderId="0" fillId="0" fontId="19" numFmtId="0" xfId="0" applyFont="1"/>
    <xf borderId="6" fillId="9" fontId="6" numFmtId="3" xfId="0" applyAlignment="1" applyBorder="1" applyFont="1" applyNumberFormat="1">
      <alignment horizontal="center" vertical="bottom"/>
    </xf>
    <xf borderId="6" fillId="9" fontId="6" numFmtId="0" xfId="0" applyAlignment="1" applyBorder="1" applyFont="1">
      <alignment vertical="bottom"/>
    </xf>
    <xf borderId="6" fillId="9" fontId="6" numFmtId="3" xfId="0" applyAlignment="1" applyBorder="1" applyFont="1" applyNumberFormat="1">
      <alignment vertical="bottom"/>
    </xf>
    <xf borderId="13" fillId="9" fontId="6" numFmtId="0" xfId="0" applyAlignment="1" applyBorder="1" applyFont="1">
      <alignment vertical="bottom"/>
    </xf>
    <xf borderId="6" fillId="9" fontId="1" numFmtId="0" xfId="0" applyAlignment="1" applyBorder="1" applyFont="1">
      <alignment readingOrder="0" shrinkToFit="0" vertical="bottom" wrapText="0"/>
    </xf>
    <xf borderId="0" fillId="9" fontId="12" numFmtId="0" xfId="0" applyFont="1"/>
    <xf borderId="13" fillId="9" fontId="1" numFmtId="0" xfId="0" applyAlignment="1" applyBorder="1" applyFont="1">
      <alignment shrinkToFit="0" vertical="bottom" wrapText="0"/>
    </xf>
    <xf borderId="8" fillId="8" fontId="1" numFmtId="3" xfId="0" applyAlignment="1" applyBorder="1" applyFont="1" applyNumberFormat="1">
      <alignment horizontal="center"/>
    </xf>
    <xf borderId="7" fillId="7" fontId="1" numFmtId="0" xfId="0" applyAlignment="1" applyBorder="1" applyFont="1">
      <alignment readingOrder="0" vertical="bottom"/>
    </xf>
    <xf borderId="6" fillId="8" fontId="1" numFmtId="0" xfId="0" applyAlignment="1" applyBorder="1" applyFont="1">
      <alignment horizontal="center" readingOrder="0" vertical="bottom"/>
    </xf>
    <xf borderId="8" fillId="7" fontId="1" numFmtId="0" xfId="0" applyAlignment="1" applyBorder="1" applyFont="1">
      <alignment horizontal="center"/>
    </xf>
    <xf borderId="7" fillId="7" fontId="20" numFmtId="0" xfId="0" applyAlignment="1" applyBorder="1" applyFont="1">
      <alignment vertical="bottom"/>
    </xf>
    <xf borderId="14" fillId="8" fontId="1" numFmtId="0" xfId="0" applyAlignment="1" applyBorder="1" applyFont="1">
      <alignment horizontal="right" vertical="bottom"/>
    </xf>
    <xf borderId="8" fillId="10" fontId="1" numFmtId="0" xfId="0" applyAlignment="1" applyBorder="1" applyFill="1" applyFont="1">
      <alignment horizontal="right"/>
    </xf>
    <xf borderId="6" fillId="8" fontId="1" numFmtId="0" xfId="0" applyAlignment="1" applyBorder="1" applyFont="1">
      <alignment readingOrder="0" shrinkToFit="0" vertical="bottom" wrapText="0"/>
    </xf>
    <xf borderId="8" fillId="10" fontId="1" numFmtId="0" xfId="0" applyBorder="1" applyFont="1"/>
    <xf borderId="13" fillId="11" fontId="1" numFmtId="0" xfId="0" applyAlignment="1" applyBorder="1" applyFill="1" applyFont="1">
      <alignment vertical="bottom"/>
    </xf>
    <xf borderId="8" fillId="10" fontId="1" numFmtId="0" xfId="0" applyAlignment="1" applyBorder="1" applyFont="1">
      <alignment horizontal="center"/>
    </xf>
    <xf borderId="6" fillId="11" fontId="1" numFmtId="0" xfId="0" applyAlignment="1" applyBorder="1" applyFont="1">
      <alignment vertical="bottom"/>
    </xf>
    <xf borderId="8" fillId="11" fontId="1" numFmtId="0" xfId="0" applyAlignment="1" applyBorder="1" applyFont="1">
      <alignment horizontal="right"/>
    </xf>
    <xf borderId="6" fillId="11" fontId="21" numFmtId="0" xfId="0" applyAlignment="1" applyBorder="1" applyFont="1">
      <alignment vertical="bottom"/>
    </xf>
    <xf borderId="8" fillId="11" fontId="1" numFmtId="0" xfId="0" applyBorder="1" applyFont="1"/>
    <xf borderId="6" fillId="11" fontId="1" numFmtId="0" xfId="0" applyAlignment="1" applyBorder="1" applyFont="1">
      <alignment shrinkToFit="0" vertical="bottom" wrapText="0"/>
    </xf>
    <xf borderId="13" fillId="11" fontId="1" numFmtId="0" xfId="0" applyAlignment="1" applyBorder="1" applyFont="1">
      <alignment horizontal="right" vertical="bottom"/>
    </xf>
    <xf borderId="6" fillId="8" fontId="1" numFmtId="10" xfId="0" applyAlignment="1" applyBorder="1" applyFont="1" applyNumberFormat="1">
      <alignment horizontal="center" vertical="bottom"/>
    </xf>
    <xf borderId="6" fillId="11" fontId="1" numFmtId="164" xfId="0" applyAlignment="1" applyBorder="1" applyFont="1" applyNumberFormat="1">
      <alignment horizontal="center" vertical="bottom"/>
    </xf>
    <xf borderId="7" fillId="8" fontId="6" numFmtId="0" xfId="0" applyAlignment="1" applyBorder="1" applyFont="1">
      <alignment vertical="bottom"/>
    </xf>
    <xf borderId="6" fillId="11" fontId="1" numFmtId="0" xfId="0" applyAlignment="1" applyBorder="1" applyFont="1">
      <alignment horizontal="center" vertical="bottom"/>
    </xf>
    <xf borderId="6" fillId="11" fontId="6" numFmtId="0" xfId="0" applyAlignment="1" applyBorder="1" applyFont="1">
      <alignment horizontal="center" vertical="bottom"/>
    </xf>
    <xf borderId="6" fillId="11" fontId="6" numFmtId="0" xfId="0" applyAlignment="1" applyBorder="1" applyFont="1">
      <alignment vertical="bottom"/>
    </xf>
    <xf borderId="6" fillId="11" fontId="1" numFmtId="0" xfId="0" applyAlignment="1" applyBorder="1" applyFont="1">
      <alignment readingOrder="0" vertical="bottom"/>
    </xf>
    <xf borderId="13" fillId="11" fontId="6" numFmtId="0" xfId="0" applyAlignment="1" applyBorder="1" applyFont="1">
      <alignment vertical="bottom"/>
    </xf>
    <xf borderId="13" fillId="12" fontId="1" numFmtId="0" xfId="0" applyAlignment="1" applyBorder="1" applyFill="1" applyFont="1">
      <alignment vertical="bottom"/>
    </xf>
    <xf borderId="6" fillId="12" fontId="1" numFmtId="0" xfId="0" applyAlignment="1" applyBorder="1" applyFont="1">
      <alignment vertical="bottom"/>
    </xf>
    <xf borderId="6" fillId="12" fontId="22" numFmtId="0" xfId="0" applyAlignment="1" applyBorder="1" applyFont="1">
      <alignment vertical="bottom"/>
    </xf>
    <xf borderId="6" fillId="12" fontId="1" numFmtId="0" xfId="0" applyAlignment="1" applyBorder="1" applyFont="1">
      <alignment shrinkToFit="0" vertical="bottom" wrapText="0"/>
    </xf>
    <xf borderId="13" fillId="12" fontId="1" numFmtId="0" xfId="0" applyAlignment="1" applyBorder="1" applyFont="1">
      <alignment horizontal="right" vertical="bottom"/>
    </xf>
    <xf borderId="8" fillId="12" fontId="1" numFmtId="0" xfId="0" applyAlignment="1" applyBorder="1" applyFont="1">
      <alignment horizontal="right"/>
    </xf>
    <xf borderId="6" fillId="12" fontId="1" numFmtId="164" xfId="0" applyAlignment="1" applyBorder="1" applyFont="1" applyNumberFormat="1">
      <alignment horizontal="center" vertical="bottom"/>
    </xf>
    <xf borderId="6" fillId="12" fontId="1" numFmtId="3" xfId="0" applyAlignment="1" applyBorder="1" applyFont="1" applyNumberFormat="1">
      <alignment horizontal="center" vertical="bottom"/>
    </xf>
    <xf borderId="8" fillId="11" fontId="1" numFmtId="0" xfId="0" applyAlignment="1" applyBorder="1" applyFont="1">
      <alignment horizontal="center"/>
    </xf>
    <xf borderId="8" fillId="2" fontId="1" numFmtId="0" xfId="0" applyAlignment="1" applyBorder="1" applyFont="1">
      <alignment horizontal="right"/>
    </xf>
    <xf borderId="8" fillId="2" fontId="1" numFmtId="0" xfId="0" applyBorder="1" applyFont="1"/>
    <xf borderId="8" fillId="2" fontId="1" numFmtId="0" xfId="0" applyAlignment="1" applyBorder="1" applyFont="1">
      <alignment horizontal="center"/>
    </xf>
    <xf borderId="8" fillId="8" fontId="1" numFmtId="0" xfId="0" applyBorder="1" applyFont="1"/>
    <xf borderId="8" fillId="13" fontId="1" numFmtId="0" xfId="0" applyAlignment="1" applyBorder="1" applyFill="1" applyFont="1">
      <alignment horizontal="right"/>
    </xf>
    <xf borderId="8" fillId="13" fontId="1" numFmtId="0" xfId="0" applyBorder="1" applyFont="1"/>
    <xf borderId="8" fillId="13" fontId="1" numFmtId="0" xfId="0" applyAlignment="1" applyBorder="1" applyFont="1">
      <alignment horizontal="center"/>
    </xf>
    <xf borderId="7" fillId="8" fontId="23" numFmtId="0" xfId="0" applyAlignment="1" applyBorder="1" applyFont="1">
      <alignment vertical="bottom"/>
    </xf>
    <xf borderId="7" fillId="8" fontId="1" numFmtId="164" xfId="0" applyAlignment="1" applyBorder="1" applyFont="1" applyNumberFormat="1">
      <alignment horizontal="center" vertical="bottom"/>
    </xf>
    <xf borderId="7" fillId="8" fontId="1" numFmtId="0" xfId="0" applyAlignment="1" applyBorder="1" applyFont="1">
      <alignment horizontal="center" vertical="bottom"/>
    </xf>
    <xf borderId="7" fillId="8" fontId="1" numFmtId="0" xfId="0" applyAlignment="1" applyBorder="1" applyFont="1">
      <alignment horizontal="right" vertical="bottom"/>
    </xf>
    <xf borderId="7" fillId="8" fontId="1" numFmtId="0" xfId="0" applyAlignment="1" applyBorder="1" applyFont="1">
      <alignment readingOrder="0" shrinkToFit="0" vertical="bottom" wrapText="0"/>
    </xf>
    <xf borderId="13" fillId="14" fontId="1" numFmtId="0" xfId="0" applyAlignment="1" applyBorder="1" applyFill="1" applyFont="1">
      <alignment vertical="bottom"/>
    </xf>
    <xf borderId="6" fillId="14" fontId="1" numFmtId="0" xfId="0" applyAlignment="1" applyBorder="1" applyFont="1">
      <alignment vertical="bottom"/>
    </xf>
    <xf borderId="6" fillId="14" fontId="24" numFmtId="0" xfId="0" applyAlignment="1" applyBorder="1" applyFont="1">
      <alignment vertical="bottom"/>
    </xf>
    <xf borderId="6" fillId="14" fontId="1" numFmtId="0" xfId="0" applyAlignment="1" applyBorder="1" applyFont="1">
      <alignment shrinkToFit="0" vertical="bottom" wrapText="0"/>
    </xf>
    <xf borderId="13" fillId="14" fontId="1" numFmtId="0" xfId="0" applyAlignment="1" applyBorder="1" applyFont="1">
      <alignment horizontal="right" vertical="bottom"/>
    </xf>
    <xf borderId="8" fillId="14" fontId="1" numFmtId="0" xfId="0" applyAlignment="1" applyBorder="1" applyFont="1">
      <alignment horizontal="right"/>
    </xf>
    <xf borderId="6" fillId="14" fontId="1" numFmtId="164" xfId="0" applyAlignment="1" applyBorder="1" applyFont="1" applyNumberFormat="1">
      <alignment horizontal="center" vertical="bottom"/>
    </xf>
    <xf borderId="8" fillId="7" fontId="1" numFmtId="0" xfId="0" applyAlignment="1" applyBorder="1" applyFont="1">
      <alignment horizontal="center" readingOrder="0"/>
    </xf>
    <xf borderId="8" fillId="8" fontId="1" numFmtId="0" xfId="0" applyAlignment="1" applyBorder="1" applyFont="1">
      <alignment horizontal="center" readingOrder="0"/>
    </xf>
    <xf borderId="0" fillId="0" fontId="6" numFmtId="165" xfId="0" applyFont="1" applyNumberFormat="1"/>
    <xf borderId="6" fillId="14" fontId="1" numFmtId="0" xfId="0" applyAlignment="1" applyBorder="1" applyFont="1">
      <alignment horizontal="center" vertical="bottom"/>
    </xf>
    <xf borderId="6" fillId="14" fontId="6" numFmtId="0" xfId="0" applyAlignment="1" applyBorder="1" applyFont="1">
      <alignment horizontal="center" vertical="bottom"/>
    </xf>
    <xf borderId="6" fillId="14" fontId="1" numFmtId="0" xfId="0" applyAlignment="1" applyBorder="1" applyFont="1">
      <alignment horizontal="right" vertical="bottom"/>
    </xf>
    <xf borderId="0" fillId="14" fontId="12" numFmtId="0" xfId="0" applyFont="1"/>
    <xf borderId="13" fillId="7" fontId="1" numFmtId="0" xfId="0" applyAlignment="1" applyBorder="1" applyFont="1">
      <alignment shrinkToFit="0" vertical="bottom" wrapText="0"/>
    </xf>
    <xf borderId="6" fillId="12" fontId="6" numFmtId="3" xfId="0" applyAlignment="1" applyBorder="1" applyFont="1" applyNumberFormat="1">
      <alignment horizontal="center" vertical="bottom"/>
    </xf>
    <xf borderId="6" fillId="12" fontId="6" numFmtId="3" xfId="0" applyAlignment="1" applyBorder="1" applyFont="1" applyNumberFormat="1">
      <alignment vertical="bottom"/>
    </xf>
    <xf borderId="6" fillId="8" fontId="1" numFmtId="9" xfId="0" applyAlignment="1" applyBorder="1" applyFont="1" applyNumberFormat="1">
      <alignment horizontal="center" vertical="bottom"/>
    </xf>
    <xf borderId="13" fillId="12" fontId="6" numFmtId="0" xfId="0" applyAlignment="1" applyBorder="1" applyFont="1">
      <alignment vertical="bottom"/>
    </xf>
    <xf borderId="5" fillId="8" fontId="1" numFmtId="0" xfId="0" applyAlignment="1" applyBorder="1" applyFont="1">
      <alignment vertical="bottom"/>
    </xf>
    <xf quotePrefix="1" borderId="6" fillId="8" fontId="1" numFmtId="0" xfId="0" applyAlignment="1" applyBorder="1" applyFont="1">
      <alignment vertical="bottom"/>
    </xf>
    <xf quotePrefix="1" borderId="13" fillId="8" fontId="6" numFmtId="0" xfId="0" applyAlignment="1" applyBorder="1" applyFont="1">
      <alignment vertical="bottom"/>
    </xf>
    <xf borderId="6" fillId="14" fontId="1" numFmtId="0" xfId="0" applyAlignment="1" applyBorder="1" applyFont="1">
      <alignment readingOrder="0" vertical="bottom"/>
    </xf>
    <xf borderId="6" fillId="14" fontId="6" numFmtId="0" xfId="0" applyAlignment="1" applyBorder="1" applyFont="1">
      <alignment vertical="bottom"/>
    </xf>
    <xf borderId="13" fillId="14" fontId="6" numFmtId="0" xfId="0" applyAlignment="1" applyBorder="1" applyFont="1">
      <alignment vertical="bottom"/>
    </xf>
    <xf borderId="6" fillId="7" fontId="1" numFmtId="0" xfId="0" applyAlignment="1" applyBorder="1" applyFont="1">
      <alignment readingOrder="0" shrinkToFit="0" vertical="bottom" wrapText="0"/>
    </xf>
    <xf borderId="0" fillId="7" fontId="1" numFmtId="0" xfId="0" applyAlignment="1" applyFont="1">
      <alignment horizontal="right"/>
    </xf>
    <xf borderId="6" fillId="8" fontId="3" numFmtId="164" xfId="0" applyAlignment="1" applyBorder="1" applyFont="1" applyNumberFormat="1">
      <alignment horizontal="center" vertical="bottom"/>
    </xf>
    <xf borderId="6" fillId="8" fontId="3" numFmtId="0" xfId="0" applyAlignment="1" applyBorder="1" applyFont="1">
      <alignment vertical="bottom"/>
    </xf>
    <xf borderId="13" fillId="10" fontId="1" numFmtId="0" xfId="0" applyAlignment="1" applyBorder="1" applyFont="1">
      <alignment vertical="bottom"/>
    </xf>
    <xf borderId="6" fillId="10" fontId="1" numFmtId="0" xfId="0" applyAlignment="1" applyBorder="1" applyFont="1">
      <alignment vertical="bottom"/>
    </xf>
    <xf borderId="6" fillId="8" fontId="6" numFmtId="0" xfId="0" applyAlignment="1" applyBorder="1" applyFont="1">
      <alignment readingOrder="0" shrinkToFit="0" vertical="bottom" wrapText="0"/>
    </xf>
    <xf borderId="6" fillId="10" fontId="25" numFmtId="0" xfId="0" applyAlignment="1" applyBorder="1" applyFont="1">
      <alignment vertical="bottom"/>
    </xf>
    <xf borderId="6" fillId="10" fontId="1" numFmtId="0" xfId="0" applyAlignment="1" applyBorder="1" applyFont="1">
      <alignment shrinkToFit="0" vertical="bottom" wrapText="0"/>
    </xf>
    <xf borderId="13" fillId="10" fontId="1" numFmtId="0" xfId="0" applyAlignment="1" applyBorder="1" applyFont="1">
      <alignment horizontal="right" vertical="bottom"/>
    </xf>
    <xf borderId="6" fillId="10" fontId="1" numFmtId="164" xfId="0" applyAlignment="1" applyBorder="1" applyFont="1" applyNumberFormat="1">
      <alignment horizontal="center" vertical="bottom"/>
    </xf>
    <xf borderId="6" fillId="10" fontId="1" numFmtId="0" xfId="0" applyAlignment="1" applyBorder="1" applyFont="1">
      <alignment horizontal="center" vertical="bottom"/>
    </xf>
    <xf borderId="6" fillId="10" fontId="6" numFmtId="0" xfId="0" applyAlignment="1" applyBorder="1" applyFont="1">
      <alignment horizontal="center" vertical="bottom"/>
    </xf>
    <xf borderId="6" fillId="10" fontId="6" numFmtId="0" xfId="0" applyAlignment="1" applyBorder="1" applyFont="1">
      <alignment vertical="bottom"/>
    </xf>
    <xf borderId="13" fillId="10" fontId="6" numFmtId="0" xfId="0" applyAlignment="1" applyBorder="1" applyFont="1">
      <alignment vertical="bottom"/>
    </xf>
    <xf borderId="13" fillId="15" fontId="1" numFmtId="0" xfId="0" applyAlignment="1" applyBorder="1" applyFill="1" applyFont="1">
      <alignment vertical="bottom"/>
    </xf>
    <xf borderId="13" fillId="9" fontId="1" numFmtId="0" xfId="0" applyAlignment="1" applyBorder="1" applyFont="1">
      <alignment readingOrder="0" shrinkToFit="0" vertical="bottom" wrapText="0"/>
    </xf>
    <xf borderId="5" fillId="15" fontId="1" numFmtId="0" xfId="0" applyAlignment="1" applyBorder="1" applyFont="1">
      <alignment vertical="bottom"/>
    </xf>
    <xf borderId="6" fillId="15" fontId="26" numFmtId="0" xfId="0" applyAlignment="1" applyBorder="1" applyFont="1">
      <alignment vertical="bottom"/>
    </xf>
    <xf borderId="6" fillId="15" fontId="1" numFmtId="0" xfId="0" applyAlignment="1" applyBorder="1" applyFont="1">
      <alignment vertical="bottom"/>
    </xf>
    <xf borderId="6" fillId="15" fontId="1" numFmtId="0" xfId="0" applyAlignment="1" applyBorder="1" applyFont="1">
      <alignment shrinkToFit="0" vertical="bottom" wrapText="0"/>
    </xf>
    <xf borderId="13" fillId="15" fontId="1" numFmtId="0" xfId="0" applyAlignment="1" applyBorder="1" applyFont="1">
      <alignment horizontal="right" vertical="bottom"/>
    </xf>
    <xf borderId="8" fillId="15" fontId="1" numFmtId="0" xfId="0" applyAlignment="1" applyBorder="1" applyFont="1">
      <alignment horizontal="right"/>
    </xf>
    <xf borderId="6" fillId="15" fontId="1" numFmtId="164" xfId="0" applyAlignment="1" applyBorder="1" applyFont="1" applyNumberFormat="1">
      <alignment horizontal="center" vertical="bottom"/>
    </xf>
    <xf borderId="6" fillId="15" fontId="1" numFmtId="0" xfId="0" applyAlignment="1" applyBorder="1" applyFont="1">
      <alignment horizontal="center" vertical="bottom"/>
    </xf>
    <xf borderId="13" fillId="0" fontId="1" numFmtId="0" xfId="0" applyAlignment="1" applyBorder="1" applyFont="1">
      <alignment vertical="bottom"/>
    </xf>
    <xf borderId="6" fillId="15" fontId="6" numFmtId="0" xfId="0" applyAlignment="1" applyBorder="1" applyFont="1">
      <alignment horizontal="center" vertical="bottom"/>
    </xf>
    <xf borderId="6" fillId="0" fontId="1" numFmtId="0" xfId="0" applyAlignment="1" applyBorder="1" applyFont="1">
      <alignment vertical="bottom"/>
    </xf>
    <xf borderId="6" fillId="0" fontId="27" numFmtId="0" xfId="0" applyAlignment="1" applyBorder="1" applyFont="1">
      <alignment vertical="bottom"/>
    </xf>
    <xf borderId="6" fillId="15" fontId="6" numFmtId="0" xfId="0" applyAlignment="1" applyBorder="1" applyFont="1">
      <alignment vertical="bottom"/>
    </xf>
    <xf borderId="13" fillId="15" fontId="6" numFmtId="0" xfId="0" applyAlignment="1" applyBorder="1" applyFont="1">
      <alignment vertical="bottom"/>
    </xf>
    <xf borderId="6" fillId="0" fontId="1" numFmtId="0" xfId="0" applyAlignment="1" applyBorder="1" applyFont="1">
      <alignment horizontal="right" vertical="bottom"/>
    </xf>
    <xf borderId="13" fillId="0" fontId="1" numFmtId="0" xfId="0" applyAlignment="1" applyBorder="1" applyFont="1">
      <alignment horizontal="right" vertical="bottom"/>
    </xf>
    <xf borderId="6" fillId="0" fontId="1" numFmtId="164" xfId="0" applyAlignment="1" applyBorder="1" applyFont="1" applyNumberFormat="1">
      <alignment horizontal="center" vertical="bottom"/>
    </xf>
    <xf borderId="6" fillId="0" fontId="1" numFmtId="0" xfId="0" applyAlignment="1" applyBorder="1" applyFont="1">
      <alignment horizontal="center" vertical="bottom"/>
    </xf>
    <xf borderId="6" fillId="0" fontId="6" numFmtId="0" xfId="0" applyAlignment="1" applyBorder="1" applyFont="1">
      <alignment horizontal="center" vertical="bottom"/>
    </xf>
    <xf borderId="6" fillId="0" fontId="6" numFmtId="0" xfId="0" applyAlignment="1" applyBorder="1" applyFont="1">
      <alignment vertical="bottom"/>
    </xf>
    <xf borderId="13" fillId="0" fontId="6" numFmtId="0" xfId="0" applyAlignment="1" applyBorder="1" applyFont="1">
      <alignment vertical="bottom"/>
    </xf>
    <xf borderId="6" fillId="12" fontId="6" numFmtId="0" xfId="0" applyAlignment="1" applyBorder="1" applyFont="1">
      <alignment vertical="bottom"/>
    </xf>
    <xf borderId="13" fillId="16" fontId="1" numFmtId="0" xfId="0" applyAlignment="1" applyBorder="1" applyFill="1" applyFont="1">
      <alignment shrinkToFit="0" vertical="bottom" wrapText="0"/>
    </xf>
    <xf borderId="6" fillId="16" fontId="1" numFmtId="0" xfId="0" applyAlignment="1" applyBorder="1" applyFont="1">
      <alignment vertical="bottom"/>
    </xf>
    <xf borderId="6" fillId="16" fontId="28" numFmtId="0" xfId="0" applyAlignment="1" applyBorder="1" applyFont="1">
      <alignment vertical="bottom"/>
    </xf>
    <xf borderId="6" fillId="16" fontId="1" numFmtId="0" xfId="0" applyAlignment="1" applyBorder="1" applyFont="1">
      <alignment horizontal="right" vertical="bottom"/>
    </xf>
    <xf borderId="6" fillId="16" fontId="1" numFmtId="0" xfId="0" applyAlignment="1" applyBorder="1" applyFont="1">
      <alignment shrinkToFit="0" vertical="bottom" wrapText="0"/>
    </xf>
    <xf borderId="13" fillId="16" fontId="1" numFmtId="0" xfId="0" applyAlignment="1" applyBorder="1" applyFont="1">
      <alignment vertical="bottom"/>
    </xf>
    <xf borderId="8" fillId="16" fontId="1" numFmtId="0" xfId="0" applyBorder="1" applyFont="1"/>
    <xf borderId="6" fillId="16" fontId="1" numFmtId="0" xfId="0" applyAlignment="1" applyBorder="1" applyFont="1">
      <alignment horizontal="center" vertical="bottom"/>
    </xf>
    <xf borderId="6" fillId="16" fontId="6" numFmtId="0" xfId="0" applyAlignment="1" applyBorder="1" applyFont="1">
      <alignment vertical="bottom"/>
    </xf>
    <xf borderId="13" fillId="16" fontId="6" numFmtId="0" xfId="0" applyAlignment="1" applyBorder="1" applyFont="1">
      <alignment vertical="bottom"/>
    </xf>
    <xf borderId="13" fillId="13" fontId="1" numFmtId="0" xfId="0" applyAlignment="1" applyBorder="1" applyFont="1">
      <alignment vertical="bottom"/>
    </xf>
    <xf borderId="6" fillId="13" fontId="1" numFmtId="0" xfId="0" applyAlignment="1" applyBorder="1" applyFont="1">
      <alignment vertical="bottom"/>
    </xf>
    <xf borderId="6" fillId="13" fontId="29" numFmtId="0" xfId="0" applyAlignment="1" applyBorder="1" applyFont="1">
      <alignment vertical="bottom"/>
    </xf>
    <xf borderId="6" fillId="13" fontId="1" numFmtId="0" xfId="0" applyAlignment="1" applyBorder="1" applyFont="1">
      <alignment shrinkToFit="0" vertical="bottom" wrapText="0"/>
    </xf>
    <xf borderId="13" fillId="13" fontId="1" numFmtId="0" xfId="0" applyAlignment="1" applyBorder="1" applyFont="1">
      <alignment horizontal="right" vertical="bottom"/>
    </xf>
    <xf borderId="0" fillId="13" fontId="1" numFmtId="0" xfId="0" applyAlignment="1" applyFont="1">
      <alignment horizontal="right"/>
    </xf>
    <xf borderId="6" fillId="13" fontId="1" numFmtId="164" xfId="0" applyAlignment="1" applyBorder="1" applyFont="1" applyNumberFormat="1">
      <alignment horizontal="center" vertical="bottom"/>
    </xf>
    <xf borderId="6" fillId="13" fontId="1" numFmtId="0" xfId="0" applyAlignment="1" applyBorder="1" applyFont="1">
      <alignment horizontal="center" vertical="bottom"/>
    </xf>
    <xf borderId="6" fillId="13" fontId="6" numFmtId="0" xfId="0" applyAlignment="1" applyBorder="1" applyFont="1">
      <alignment horizontal="center" vertical="bottom"/>
    </xf>
    <xf borderId="6" fillId="13" fontId="6" numFmtId="0" xfId="0" applyAlignment="1" applyBorder="1" applyFont="1">
      <alignment vertical="bottom"/>
    </xf>
    <xf borderId="13" fillId="13" fontId="6" numFmtId="0" xfId="0" applyAlignment="1" applyBorder="1" applyFont="1">
      <alignment vertical="bottom"/>
    </xf>
    <xf borderId="8" fillId="0" fontId="1" numFmtId="0" xfId="0" applyAlignment="1" applyBorder="1" applyFont="1">
      <alignment horizontal="right"/>
    </xf>
    <xf borderId="6" fillId="11" fontId="30" numFmtId="0" xfId="0" applyAlignment="1" applyBorder="1" applyFont="1">
      <alignment vertical="bottom"/>
    </xf>
    <xf borderId="6" fillId="11" fontId="1" numFmtId="3" xfId="0" applyAlignment="1" applyBorder="1" applyFont="1" applyNumberFormat="1">
      <alignment horizontal="center" vertical="bottom"/>
    </xf>
    <xf borderId="6" fillId="11" fontId="6" numFmtId="3" xfId="0" applyAlignment="1" applyBorder="1" applyFont="1" applyNumberFormat="1">
      <alignment horizontal="center" vertical="bottom"/>
    </xf>
    <xf borderId="6" fillId="11" fontId="6" numFmtId="3" xfId="0" applyAlignment="1" applyBorder="1" applyFont="1" applyNumberFormat="1">
      <alignment vertical="bottom"/>
    </xf>
    <xf borderId="15" fillId="11" fontId="1" numFmtId="0" xfId="0" applyAlignment="1" applyBorder="1" applyFont="1">
      <alignment horizontal="right" vertical="bottom"/>
    </xf>
    <xf borderId="6" fillId="11" fontId="1" numFmtId="0" xfId="0" applyAlignment="1" applyBorder="1" applyFont="1">
      <alignment horizontal="right" vertical="bottom"/>
    </xf>
    <xf borderId="16" fillId="14" fontId="1" numFmtId="0" xfId="0" applyAlignment="1" applyBorder="1" applyFont="1">
      <alignment vertical="bottom"/>
    </xf>
    <xf borderId="5" fillId="14" fontId="1" numFmtId="0" xfId="0" applyAlignment="1" applyBorder="1" applyFont="1">
      <alignment vertical="bottom"/>
    </xf>
    <xf borderId="0" fillId="0" fontId="12" numFmtId="0" xfId="0" applyAlignment="1" applyFont="1">
      <alignment readingOrder="0"/>
    </xf>
    <xf borderId="8" fillId="0" fontId="12" numFmtId="0" xfId="0" applyBorder="1" applyFont="1"/>
    <xf borderId="8" fillId="11" fontId="1" numFmtId="0" xfId="0" applyAlignment="1" applyBorder="1" applyFont="1">
      <alignment vertical="bottom"/>
    </xf>
    <xf quotePrefix="1" borderId="8" fillId="0" fontId="12" numFmtId="0" xfId="0" applyAlignment="1" applyBorder="1" applyFont="1">
      <alignment horizontal="center" readingOrder="0"/>
    </xf>
    <xf borderId="8" fillId="0" fontId="1" numFmtId="0" xfId="0" applyAlignment="1" applyBorder="1" applyFont="1">
      <alignment vertical="bottom"/>
    </xf>
    <xf borderId="8" fillId="7" fontId="1" numFmtId="0" xfId="0" applyAlignment="1" applyBorder="1" applyFont="1">
      <alignment vertical="bottom"/>
    </xf>
    <xf borderId="8" fillId="0" fontId="6" numFmtId="0" xfId="0" applyAlignment="1" applyBorder="1" applyFont="1">
      <alignment horizontal="center"/>
    </xf>
    <xf borderId="8" fillId="0" fontId="6" numFmtId="0" xfId="0" applyAlignment="1" applyBorder="1" applyFont="1">
      <alignment readingOrder="0"/>
    </xf>
    <xf borderId="8" fillId="0" fontId="6" numFmtId="0" xfId="0" applyBorder="1" applyFont="1"/>
    <xf borderId="8" fillId="0" fontId="31" numFmtId="0" xfId="0" applyBorder="1" applyFont="1"/>
    <xf borderId="8" fillId="0" fontId="12" numFmtId="0" xfId="0" applyAlignment="1" applyBorder="1" applyFont="1">
      <alignment horizontal="center" readingOrder="0"/>
    </xf>
    <xf borderId="8" fillId="0" fontId="12" numFmtId="0" xfId="0" applyAlignment="1" applyBorder="1" applyFont="1">
      <alignment readingOrder="0"/>
    </xf>
    <xf borderId="8" fillId="8" fontId="1" numFmtId="0" xfId="0" applyAlignment="1" applyBorder="1" applyFont="1">
      <alignment readingOrder="0"/>
    </xf>
    <xf borderId="7" fillId="0" fontId="32" numFmtId="0" xfId="0" applyAlignment="1" applyBorder="1" applyFont="1">
      <alignment vertical="bottom"/>
    </xf>
    <xf borderId="8" fillId="8" fontId="1" numFmtId="0" xfId="0" applyAlignment="1" applyBorder="1" applyFont="1">
      <alignment vertical="bottom"/>
    </xf>
    <xf borderId="0" fillId="0" fontId="12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8" fillId="11" fontId="1" numFmtId="0" xfId="0" applyAlignment="1" applyBorder="1" applyFont="1">
      <alignment readingOrder="0"/>
    </xf>
    <xf borderId="9" fillId="12" fontId="1" numFmtId="0" xfId="0" applyAlignment="1" applyBorder="1" applyFont="1">
      <alignment vertical="bottom"/>
    </xf>
    <xf borderId="0" fillId="10" fontId="1" numFmtId="0" xfId="0" applyFont="1"/>
    <xf borderId="13" fillId="10" fontId="1" numFmtId="0" xfId="0" applyBorder="1" applyFont="1"/>
    <xf borderId="0" fillId="10" fontId="1" numFmtId="0" xfId="0" applyAlignment="1" applyFont="1">
      <alignment horizontal="center"/>
    </xf>
    <xf borderId="0" fillId="10" fontId="1" numFmtId="0" xfId="0" applyAlignment="1" applyFont="1">
      <alignment readingOrder="0"/>
    </xf>
    <xf borderId="0" fillId="10" fontId="33" numFmtId="0" xfId="0" applyFont="1"/>
    <xf borderId="0" fillId="11" fontId="1" numFmtId="0" xfId="0" applyFont="1"/>
    <xf borderId="13" fillId="11" fontId="1" numFmtId="0" xfId="0" applyBorder="1" applyFont="1"/>
    <xf borderId="0" fillId="11" fontId="1" numFmtId="0" xfId="0" applyAlignment="1" applyFont="1">
      <alignment horizontal="center" readingOrder="0"/>
    </xf>
    <xf borderId="0" fillId="11" fontId="1" numFmtId="0" xfId="0" applyAlignment="1" applyFont="1">
      <alignment readingOrder="0"/>
    </xf>
    <xf borderId="13" fillId="2" fontId="1" numFmtId="0" xfId="0" applyAlignment="1" applyBorder="1" applyFont="1">
      <alignment vertical="bottom"/>
    </xf>
    <xf borderId="0" fillId="7" fontId="1" numFmtId="0" xfId="0" applyFont="1"/>
    <xf borderId="13" fillId="7" fontId="1" numFmtId="0" xfId="0" applyBorder="1" applyFont="1"/>
    <xf borderId="0" fillId="7" fontId="1" numFmtId="0" xfId="0" applyAlignment="1" applyFont="1">
      <alignment horizontal="center"/>
    </xf>
    <xf borderId="0" fillId="7" fontId="1" numFmtId="0" xfId="0" applyAlignment="1" applyFont="1">
      <alignment readingOrder="0"/>
    </xf>
    <xf borderId="0" fillId="8" fontId="1" numFmtId="0" xfId="0" applyFont="1"/>
    <xf borderId="13" fillId="8" fontId="1" numFmtId="0" xfId="0" applyBorder="1" applyFont="1"/>
    <xf borderId="0" fillId="8" fontId="1" numFmtId="0" xfId="0" applyAlignment="1" applyFont="1">
      <alignment readingOrder="0"/>
    </xf>
    <xf borderId="0" fillId="13" fontId="1" numFmtId="0" xfId="0" applyFont="1"/>
    <xf borderId="13" fillId="13" fontId="1" numFmtId="0" xfId="0" applyBorder="1" applyFont="1"/>
    <xf borderId="0" fillId="13" fontId="1" numFmtId="0" xfId="0" applyAlignment="1" applyFont="1">
      <alignment horizontal="center"/>
    </xf>
    <xf borderId="0" fillId="11" fontId="34" numFmtId="0" xfId="0" applyFont="1"/>
    <xf borderId="0" fillId="8" fontId="35" numFmtId="0" xfId="0" applyFont="1"/>
    <xf borderId="0" fillId="13" fontId="1" numFmtId="0" xfId="0" applyAlignment="1" applyFont="1">
      <alignment readingOrder="0"/>
    </xf>
    <xf borderId="0" fillId="13" fontId="36" numFmtId="0" xfId="0" applyFont="1"/>
    <xf borderId="0" fillId="11" fontId="1" numFmtId="0" xfId="0" applyAlignment="1" applyFont="1">
      <alignment horizontal="center"/>
    </xf>
    <xf quotePrefix="1" borderId="0" fillId="0" fontId="12" numFmtId="0" xfId="0" applyAlignment="1" applyFont="1">
      <alignment horizontal="center" readingOrder="0"/>
    </xf>
    <xf borderId="0" fillId="8" fontId="1" numFmtId="0" xfId="0" applyAlignment="1" applyFont="1">
      <alignment horizontal="right"/>
    </xf>
    <xf borderId="0" fillId="13" fontId="1" numFmtId="0" xfId="0" applyAlignment="1" applyFont="1">
      <alignment horizontal="center" readingOrder="0"/>
    </xf>
    <xf borderId="16" fillId="8" fontId="1" numFmtId="0" xfId="0" applyBorder="1" applyFont="1"/>
    <xf borderId="7" fillId="13" fontId="1" numFmtId="0" xfId="0" applyBorder="1" applyFont="1"/>
    <xf borderId="1" fillId="2" fontId="0" numFmtId="0" xfId="0" applyAlignment="1" applyBorder="1" applyFont="1">
      <alignment shrinkToFit="0" wrapText="1"/>
    </xf>
    <xf borderId="1" fillId="4" fontId="0" numFmtId="0" xfId="0" applyAlignment="1" applyBorder="1" applyFont="1">
      <alignment shrinkToFit="0" wrapText="1"/>
    </xf>
    <xf borderId="1" fillId="4" fontId="0" numFmtId="0" xfId="0" applyAlignment="1" applyBorder="1" applyFont="1">
      <alignment shrinkToFit="0" vertical="center" wrapText="0"/>
    </xf>
    <xf borderId="0" fillId="7" fontId="1" numFmtId="0" xfId="0" applyAlignment="1" applyFont="1">
      <alignment horizontal="right" shrinkToFit="0" vertical="bottom" wrapText="0"/>
    </xf>
    <xf borderId="17" fillId="7" fontId="1" numFmtId="0" xfId="0" applyAlignment="1" applyBorder="1" applyFont="1">
      <alignment shrinkToFit="0" vertical="bottom" wrapText="0"/>
    </xf>
    <xf borderId="0" fillId="7" fontId="1" numFmtId="0" xfId="0" applyAlignment="1" applyFont="1">
      <alignment shrinkToFit="0" vertical="bottom" wrapText="0"/>
    </xf>
    <xf quotePrefix="1" borderId="0" fillId="7" fontId="1" numFmtId="0" xfId="0" applyAlignment="1" applyFont="1">
      <alignment horizontal="center" shrinkToFit="0" vertical="bottom" wrapText="0"/>
    </xf>
    <xf borderId="0" fillId="7" fontId="37" numFmtId="0" xfId="0" applyAlignment="1" applyFont="1">
      <alignment shrinkToFit="0" vertical="bottom" wrapText="0"/>
    </xf>
    <xf borderId="0" fillId="9" fontId="1" numFmtId="0" xfId="0" applyAlignment="1" applyFont="1">
      <alignment horizontal="right" shrinkToFit="0" vertical="bottom" wrapText="0"/>
    </xf>
    <xf borderId="0" fillId="9" fontId="1" numFmtId="0" xfId="0" applyAlignment="1" applyFont="1">
      <alignment shrinkToFit="0" vertical="bottom" wrapText="0"/>
    </xf>
    <xf borderId="0" fillId="9" fontId="1" numFmtId="0" xfId="0" applyAlignment="1" applyFont="1">
      <alignment readingOrder="0" shrinkToFit="0" vertical="bottom" wrapText="0"/>
    </xf>
    <xf borderId="0" fillId="9" fontId="1" numFmtId="0" xfId="0" applyAlignment="1" applyFont="1">
      <alignment horizontal="center" readingOrder="0" shrinkToFit="0" vertical="bottom" wrapText="0"/>
    </xf>
    <xf borderId="0" fillId="9" fontId="38" numFmtId="0" xfId="0" applyAlignment="1" applyFont="1">
      <alignment shrinkToFit="0" vertical="bottom" wrapText="0"/>
    </xf>
    <xf borderId="0" fillId="9" fontId="12" numFmtId="0" xfId="0" applyAlignment="1" applyFont="1">
      <alignment readingOrder="0"/>
    </xf>
    <xf borderId="0" fillId="7" fontId="1" numFmtId="0" xfId="0" applyAlignment="1" applyFont="1">
      <alignment readingOrder="0" shrinkToFit="0" vertical="bottom" wrapText="0"/>
    </xf>
    <xf borderId="0" fillId="8" fontId="15" numFmtId="0" xfId="0" applyAlignment="1" applyFont="1">
      <alignment horizontal="right" shrinkToFit="0" vertical="bottom" wrapText="0"/>
    </xf>
    <xf borderId="0" fillId="8" fontId="15" numFmtId="0" xfId="0" applyAlignment="1" applyFont="1">
      <alignment shrinkToFit="0" vertical="bottom" wrapText="0"/>
    </xf>
    <xf borderId="0" fillId="8" fontId="1" numFmtId="0" xfId="0" applyAlignment="1" applyFont="1">
      <alignment shrinkToFit="0" vertical="bottom" wrapText="0"/>
    </xf>
    <xf quotePrefix="1" borderId="0" fillId="8" fontId="6" numFmtId="0" xfId="0" applyAlignment="1" applyFont="1">
      <alignment horizontal="center" shrinkToFit="0" vertical="bottom" wrapText="0"/>
    </xf>
    <xf borderId="0" fillId="8" fontId="1" numFmtId="0" xfId="0" applyAlignment="1" applyFont="1">
      <alignment readingOrder="0" shrinkToFit="0" vertical="bottom" wrapText="0"/>
    </xf>
    <xf borderId="0" fillId="8" fontId="1" numFmtId="0" xfId="0" applyAlignment="1" applyFont="1">
      <alignment horizontal="right" shrinkToFit="0" vertical="bottom" wrapText="0"/>
    </xf>
    <xf quotePrefix="1" borderId="0" fillId="0" fontId="12" numFmtId="0" xfId="0" applyAlignment="1" applyFont="1">
      <alignment horizontal="center"/>
    </xf>
    <xf quotePrefix="1" borderId="0" fillId="17" fontId="0" numFmtId="0" xfId="0" applyAlignment="1" applyFill="1" applyFont="1">
      <alignment readingOrder="0" shrinkToFit="0" vertical="bottom" wrapText="0"/>
    </xf>
    <xf borderId="0" fillId="7" fontId="6" numFmtId="0" xfId="0" applyAlignment="1" applyFont="1">
      <alignment horizontal="right" shrinkToFit="0" vertical="bottom" wrapText="0"/>
    </xf>
    <xf borderId="0" fillId="7" fontId="6" numFmtId="0" xfId="0" applyAlignment="1" applyFont="1">
      <alignment shrinkToFit="0" vertical="bottom" wrapText="0"/>
    </xf>
    <xf borderId="0" fillId="7" fontId="39" numFmtId="0" xfId="0" applyAlignment="1" applyFont="1">
      <alignment shrinkToFit="0" vertical="bottom" wrapText="0"/>
    </xf>
    <xf borderId="0" fillId="8" fontId="6" numFmtId="0" xfId="0" applyAlignment="1" applyFont="1">
      <alignment horizontal="right" shrinkToFit="0" vertical="bottom" wrapText="0"/>
    </xf>
    <xf borderId="0" fillId="8" fontId="6" numFmtId="0" xfId="0" applyAlignment="1" applyFont="1">
      <alignment shrinkToFit="0" vertical="bottom" wrapText="0"/>
    </xf>
    <xf borderId="0" fillId="8" fontId="40" numFmtId="0" xfId="0" applyAlignment="1" applyFont="1">
      <alignment shrinkToFit="0" vertical="bottom" wrapText="0"/>
    </xf>
    <xf borderId="0" fillId="9" fontId="41" numFmtId="0" xfId="0" applyAlignment="1" applyFont="1">
      <alignment horizontal="right" shrinkToFit="0" vertical="bottom" wrapText="0"/>
    </xf>
    <xf borderId="0" fillId="9" fontId="41" numFmtId="0" xfId="0" applyAlignment="1" applyFont="1">
      <alignment shrinkToFit="0" vertical="bottom" wrapText="0"/>
    </xf>
    <xf borderId="0" fillId="9" fontId="3" numFmtId="0" xfId="0" applyAlignment="1" applyFont="1">
      <alignment shrinkToFit="0" vertical="bottom" wrapText="0"/>
    </xf>
    <xf borderId="0" fillId="9" fontId="42" numFmtId="0" xfId="0" applyAlignment="1" applyFont="1">
      <alignment shrinkToFit="0" vertical="bottom" wrapText="0"/>
    </xf>
    <xf borderId="0" fillId="9" fontId="43" numFmtId="0" xfId="0" applyFont="1"/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44" numFmtId="0" xfId="0" applyAlignment="1" applyFont="1">
      <alignment shrinkToFit="0" vertical="bottom" wrapText="0"/>
    </xf>
    <xf borderId="0" fillId="15" fontId="1" numFmtId="0" xfId="0" applyAlignment="1" applyFont="1">
      <alignment horizontal="right" shrinkToFit="0" vertical="bottom" wrapText="0"/>
    </xf>
    <xf borderId="0" fillId="15" fontId="1" numFmtId="0" xfId="0" applyAlignment="1" applyFont="1">
      <alignment shrinkToFit="0" vertical="bottom" wrapText="0"/>
    </xf>
    <xf borderId="0" fillId="15" fontId="1" numFmtId="0" xfId="0" applyAlignment="1" applyFont="1">
      <alignment readingOrder="0" shrinkToFit="0" vertical="bottom" wrapText="0"/>
    </xf>
    <xf borderId="0" fillId="15" fontId="45" numFmtId="0" xfId="0" applyAlignment="1" applyFont="1">
      <alignment shrinkToFit="0" vertical="bottom" wrapText="0"/>
    </xf>
    <xf borderId="0" fillId="8" fontId="46" numFmtId="0" xfId="0" applyAlignment="1" applyFont="1">
      <alignment shrinkToFit="0" vertical="bottom" wrapText="0"/>
    </xf>
    <xf borderId="18" fillId="7" fontId="1" numFmtId="0" xfId="0" applyAlignment="1" applyBorder="1" applyFont="1">
      <alignment shrinkToFit="0" vertical="bottom" wrapText="0"/>
    </xf>
    <xf borderId="0" fillId="10" fontId="1" numFmtId="0" xfId="0" applyAlignment="1" applyFont="1">
      <alignment horizontal="right" shrinkToFit="0" vertical="bottom" wrapText="0"/>
    </xf>
    <xf borderId="0" fillId="10" fontId="1" numFmtId="0" xfId="0" applyAlignment="1" applyFont="1">
      <alignment shrinkToFit="0" vertical="bottom" wrapText="0"/>
    </xf>
    <xf quotePrefix="1" borderId="0" fillId="8" fontId="1" numFmtId="0" xfId="0" applyAlignment="1" applyFont="1">
      <alignment shrinkToFit="0" vertical="bottom" wrapText="0"/>
    </xf>
    <xf borderId="0" fillId="11" fontId="1" numFmtId="0" xfId="0" applyAlignment="1" applyFont="1">
      <alignment horizontal="right" shrinkToFit="0" vertical="bottom" wrapText="0"/>
    </xf>
    <xf borderId="0" fillId="11" fontId="1" numFmtId="0" xfId="0" applyAlignment="1" applyFont="1">
      <alignment shrinkToFit="0" vertical="bottom" wrapText="0"/>
    </xf>
    <xf borderId="0" fillId="11" fontId="47" numFmtId="0" xfId="0" applyAlignment="1" applyFont="1">
      <alignment shrinkToFit="0" vertical="bottom" wrapText="0"/>
    </xf>
    <xf borderId="0" fillId="10" fontId="48" numFmtId="0" xfId="0" applyAlignment="1" applyFont="1">
      <alignment shrinkToFit="0" vertical="bottom" wrapText="0"/>
    </xf>
    <xf borderId="0" fillId="12" fontId="1" numFmtId="0" xfId="0" applyAlignment="1" applyFont="1">
      <alignment horizontal="right" shrinkToFit="0" vertical="bottom" wrapText="0"/>
    </xf>
    <xf borderId="0" fillId="12" fontId="1" numFmtId="0" xfId="0" applyAlignment="1" applyFont="1">
      <alignment shrinkToFit="0" vertical="bottom" wrapText="0"/>
    </xf>
    <xf borderId="0" fillId="16" fontId="1" numFmtId="0" xfId="0" applyAlignment="1" applyFont="1">
      <alignment horizontal="right" shrinkToFit="0" vertical="bottom" wrapText="0"/>
    </xf>
    <xf borderId="0" fillId="16" fontId="1" numFmtId="0" xfId="0" applyAlignment="1" applyFont="1">
      <alignment shrinkToFit="0" vertical="bottom" wrapText="0"/>
    </xf>
    <xf borderId="0" fillId="13" fontId="1" numFmtId="0" xfId="0" applyAlignment="1" applyFont="1">
      <alignment horizontal="right" shrinkToFit="0" vertical="bottom" wrapText="0"/>
    </xf>
    <xf borderId="0" fillId="13" fontId="1" numFmtId="0" xfId="0" applyAlignment="1" applyFont="1">
      <alignment shrinkToFit="0" vertical="bottom" wrapText="0"/>
    </xf>
    <xf borderId="0" fillId="9" fontId="1" numFmtId="0" xfId="0" applyAlignment="1" applyFont="1">
      <alignment horizontal="center" shrinkToFit="0" vertical="bottom" wrapText="0"/>
    </xf>
    <xf quotePrefix="1" borderId="0" fillId="9" fontId="12" numFmtId="0" xfId="0" applyFont="1"/>
    <xf borderId="0" fillId="2" fontId="1" numFmtId="0" xfId="0" applyAlignment="1" applyFont="1">
      <alignment horizontal="right" shrinkToFit="0" vertical="bottom" wrapText="0"/>
    </xf>
    <xf borderId="0" fillId="2" fontId="1" numFmtId="0" xfId="0" applyAlignment="1" applyFont="1">
      <alignment shrinkToFit="0" vertical="bottom" wrapText="0"/>
    </xf>
    <xf borderId="0" fillId="2" fontId="49" numFmtId="0" xfId="0" applyAlignment="1" applyFont="1">
      <alignment shrinkToFit="0" vertical="bottom" wrapText="0"/>
    </xf>
    <xf borderId="16" fillId="7" fontId="1" numFmtId="0" xfId="0" applyAlignment="1" applyBorder="1" applyFont="1">
      <alignment vertical="bottom"/>
    </xf>
    <xf borderId="5" fillId="7" fontId="1" numFmtId="0" xfId="0" applyAlignment="1" applyBorder="1" applyFont="1">
      <alignment vertical="bottom"/>
    </xf>
    <xf borderId="19" fillId="7" fontId="1" numFmtId="0" xfId="0" applyAlignment="1" applyBorder="1" applyFont="1">
      <alignment shrinkToFit="0" vertical="bottom" wrapText="0"/>
    </xf>
    <xf borderId="18" fillId="8" fontId="1" numFmtId="0" xfId="0" applyAlignment="1" applyBorder="1" applyFont="1">
      <alignment shrinkToFit="0" vertical="bottom" wrapText="0"/>
    </xf>
    <xf borderId="0" fillId="8" fontId="3" numFmtId="0" xfId="0" applyAlignment="1" applyFont="1">
      <alignment shrinkToFit="0" vertical="bottom" wrapText="0"/>
    </xf>
    <xf borderId="0" fillId="13" fontId="50" numFmtId="0" xfId="0" applyAlignment="1" applyFont="1">
      <alignment shrinkToFit="0" vertical="bottom" wrapText="0"/>
    </xf>
    <xf borderId="0" fillId="0" fontId="1" numFmtId="0" xfId="0" applyAlignment="1" applyFont="1">
      <alignment shrinkToFit="0" wrapText="0"/>
    </xf>
    <xf borderId="18" fillId="0" fontId="1" numFmtId="0" xfId="0" applyAlignment="1" applyBorder="1" applyFont="1">
      <alignment shrinkToFit="0" wrapText="0"/>
    </xf>
    <xf borderId="15" fillId="0" fontId="1" numFmtId="0" xfId="0" applyAlignment="1" applyBorder="1" applyFont="1">
      <alignment horizontal="right" vertical="bottom"/>
    </xf>
    <xf borderId="7" fillId="0" fontId="1" numFmtId="0" xfId="0" applyAlignment="1" applyBorder="1" applyFont="1">
      <alignment readingOrder="0" vertical="bottom"/>
    </xf>
    <xf borderId="1" fillId="4" fontId="0" numFmtId="0" xfId="0" applyAlignment="1" applyBorder="1" applyFont="1">
      <alignment horizontal="center" readingOrder="0" shrinkToFit="0" wrapText="1"/>
    </xf>
    <xf borderId="0" fillId="0" fontId="12" numFmtId="0" xfId="0" applyAlignment="1" applyFont="1">
      <alignment horizontal="center"/>
    </xf>
    <xf borderId="1" fillId="4" fontId="0" numFmtId="0" xfId="0" applyAlignment="1" applyBorder="1" applyFont="1">
      <alignment readingOrder="0" shrinkToFit="0" wrapText="1"/>
    </xf>
    <xf borderId="0" fillId="0" fontId="6" numFmtId="0" xfId="0" applyAlignment="1" applyFont="1">
      <alignment vertical="bottom"/>
    </xf>
    <xf borderId="0" fillId="7" fontId="1" numFmtId="0" xfId="0" applyAlignment="1" applyFont="1">
      <alignment horizontal="center" readingOrder="0" shrinkToFit="0" vertical="bottom" wrapText="0"/>
    </xf>
    <xf borderId="0" fillId="7" fontId="51" numFmtId="0" xfId="0" applyAlignment="1" applyFont="1">
      <alignment readingOrder="0" shrinkToFit="0" vertical="bottom" wrapText="0"/>
    </xf>
    <xf borderId="0" fillId="8" fontId="6" numFmtId="0" xfId="0" applyAlignment="1" applyFont="1">
      <alignment horizontal="center" readingOrder="0" shrinkToFit="0" vertical="bottom" wrapText="0"/>
    </xf>
    <xf borderId="0" fillId="8" fontId="6" numFmtId="0" xfId="0" applyAlignment="1" applyFont="1">
      <alignment readingOrder="0" shrinkToFit="0" vertical="bottom" wrapText="0"/>
    </xf>
    <xf borderId="0" fillId="9" fontId="3" numFmtId="0" xfId="0" applyAlignment="1" applyFont="1">
      <alignment horizontal="center" readingOrder="0" shrinkToFit="0" vertical="bottom" wrapText="0"/>
    </xf>
    <xf borderId="0" fillId="9" fontId="6" numFmtId="0" xfId="0" applyAlignment="1" applyFont="1">
      <alignment shrinkToFit="0" vertical="bottom" wrapText="0"/>
    </xf>
    <xf borderId="0" fillId="9" fontId="6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15" fontId="1" numFmtId="0" xfId="0" applyAlignment="1" applyFont="1">
      <alignment horizontal="center" readingOrder="0" shrinkToFit="0" vertical="bottom" wrapText="0"/>
    </xf>
    <xf borderId="0" fillId="9" fontId="52" numFmtId="0" xfId="0" applyAlignment="1" applyFont="1">
      <alignment readingOrder="0" shrinkToFit="0" vertical="bottom" wrapText="0"/>
    </xf>
    <xf borderId="0" fillId="10" fontId="1" numFmtId="0" xfId="0" applyAlignment="1" applyFont="1">
      <alignment horizontal="center" readingOrder="0" shrinkToFit="0" vertical="bottom" wrapText="0"/>
    </xf>
    <xf borderId="0" fillId="10" fontId="1" numFmtId="0" xfId="0" applyAlignment="1" applyFont="1">
      <alignment readingOrder="0" shrinkToFit="0" vertical="bottom" wrapText="0"/>
    </xf>
    <xf borderId="0" fillId="10" fontId="53" numFmtId="0" xfId="0" applyAlignment="1" applyFont="1">
      <alignment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0" fillId="11" fontId="1" numFmtId="0" xfId="0" applyAlignment="1" applyFont="1">
      <alignment horizontal="center" readingOrder="0" shrinkToFit="0" vertical="bottom" wrapText="0"/>
    </xf>
    <xf borderId="0" fillId="11" fontId="1" numFmtId="0" xfId="0" applyAlignment="1" applyFont="1">
      <alignment readingOrder="0" shrinkToFit="0" vertical="bottom" wrapText="0"/>
    </xf>
    <xf borderId="0" fillId="11" fontId="54" numFmtId="0" xfId="0" applyAlignment="1" applyFont="1">
      <alignment readingOrder="0" shrinkToFit="0" vertical="bottom" wrapText="0"/>
    </xf>
    <xf borderId="0" fillId="8" fontId="55" numFmtId="0" xfId="0" applyAlignment="1" applyFont="1">
      <alignment readingOrder="0" shrinkToFit="0" vertical="bottom" wrapText="0"/>
    </xf>
    <xf borderId="17" fillId="9" fontId="1" numFmtId="0" xfId="0" applyAlignment="1" applyBorder="1" applyFont="1">
      <alignment shrinkToFit="0" vertical="bottom" wrapText="0"/>
    </xf>
    <xf borderId="0" fillId="13" fontId="1" numFmtId="0" xfId="0" applyAlignment="1" applyFont="1">
      <alignment horizontal="center" readingOrder="0" shrinkToFit="0" vertical="bottom" wrapText="0"/>
    </xf>
    <xf borderId="0" fillId="13" fontId="1" numFmtId="0" xfId="0" applyAlignment="1" applyFont="1">
      <alignment readingOrder="0" shrinkToFit="0" vertical="bottom" wrapText="0"/>
    </xf>
    <xf quotePrefix="1" borderId="0" fillId="0" fontId="12" numFmtId="0" xfId="0" applyAlignment="1" applyFont="1">
      <alignment readingOrder="0"/>
    </xf>
    <xf borderId="0" fillId="12" fontId="1" numFmtId="0" xfId="0" applyAlignment="1" applyFont="1">
      <alignment horizontal="center" readingOrder="0" shrinkToFit="0" vertical="bottom" wrapText="0"/>
    </xf>
    <xf borderId="0" fillId="16" fontId="1" numFmtId="0" xfId="0" applyAlignment="1" applyFont="1">
      <alignment horizontal="center" readingOrder="0" shrinkToFit="0" vertical="bottom" wrapText="0"/>
    </xf>
    <xf borderId="0" fillId="2" fontId="1" numFmtId="0" xfId="0" applyAlignment="1" applyFont="1">
      <alignment horizontal="center" readingOrder="0" shrinkToFit="0" vertical="bottom" wrapText="0"/>
    </xf>
    <xf borderId="0" fillId="7" fontId="1" numFmtId="0" xfId="0" applyAlignment="1" applyFont="1">
      <alignment horizontal="center" shrinkToFit="0" vertical="bottom" wrapText="0"/>
    </xf>
    <xf borderId="0" fillId="8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readingOrder="0" shrinkToFit="0" wrapText="0"/>
    </xf>
    <xf borderId="0" fillId="0" fontId="1" numFmtId="1" xfId="0" applyFont="1" applyNumberFormat="1"/>
    <xf borderId="0" fillId="0" fontId="12" numFmtId="1" xfId="0" applyFont="1" applyNumberFormat="1"/>
    <xf borderId="0" fillId="0" fontId="56" numFmtId="1" xfId="0" applyFont="1" applyNumberFormat="1"/>
    <xf borderId="0" fillId="0" fontId="0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0" fontId="12" numFmtId="3" xfId="0" applyAlignment="1" applyFont="1" applyNumberFormat="1">
      <alignment readingOrder="0"/>
    </xf>
    <xf borderId="0" fillId="0" fontId="0" numFmtId="0" xfId="0" applyAlignment="1" applyFont="1">
      <alignment horizontal="left" readingOrder="0" shrinkToFit="0" wrapText="1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summary!$C$14</c:f>
            </c:strRef>
          </c:tx>
          <c:spPr>
            <a:solidFill>
              <a:srgbClr val="3366CC"/>
            </a:solidFill>
          </c:spPr>
          <c:cat>
            <c:strRef>
              <c:f>summary!$B$15:$B$24</c:f>
            </c:strRef>
          </c:cat>
          <c:val>
            <c:numRef>
              <c:f>summary!$C$15:$C$24</c:f>
            </c:numRef>
          </c:val>
        </c:ser>
        <c:ser>
          <c:idx val="1"/>
          <c:order val="1"/>
          <c:tx>
            <c:strRef>
              <c:f>summary!$D$14</c:f>
            </c:strRef>
          </c:tx>
          <c:spPr>
            <a:solidFill>
              <a:srgbClr val="DC3912"/>
            </a:solidFill>
          </c:spPr>
          <c:cat>
            <c:strRef>
              <c:f>summary!$B$15:$B$24</c:f>
            </c:strRef>
          </c:cat>
          <c:val>
            <c:numRef>
              <c:f>summary!$D$15:$D$24</c:f>
            </c:numRef>
          </c:val>
        </c:ser>
        <c:ser>
          <c:idx val="2"/>
          <c:order val="2"/>
          <c:tx>
            <c:strRef>
              <c:f>summary!$E$14</c:f>
            </c:strRef>
          </c:tx>
          <c:spPr>
            <a:solidFill>
              <a:srgbClr val="FF9900"/>
            </a:solidFill>
          </c:spPr>
          <c:cat>
            <c:strRef>
              <c:f>summary!$B$15:$B$24</c:f>
            </c:strRef>
          </c:cat>
          <c:val>
            <c:numRef>
              <c:f>summary!$E$15:$E$24</c:f>
            </c:numRef>
          </c:val>
        </c:ser>
        <c:overlap val="100"/>
        <c:axId val="1154593791"/>
        <c:axId val="1066156708"/>
      </c:barChart>
      <c:catAx>
        <c:axId val="11545937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Rationale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66156708"/>
      </c:catAx>
      <c:valAx>
        <c:axId val="10661567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schools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54593791"/>
        <c:crosses val="max"/>
      </c:valAx>
    </c:plotArea>
    <c:legend>
      <c:legendPos val="t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22041666666666668"/>
          <c:y val="0.26619047619047614"/>
          <c:w val="0.765"/>
          <c:h val="0.47380952380952385"/>
        </c:manualLayout>
      </c:layout>
      <c:barChart>
        <c:barDir val="bar"/>
        <c:grouping val="stacked"/>
        <c:ser>
          <c:idx val="0"/>
          <c:order val="0"/>
          <c:tx>
            <c:strRef>
              <c:f>summary!$C$41</c:f>
            </c:strRef>
          </c:tx>
          <c:spPr>
            <a:solidFill>
              <a:srgbClr val="3366CC"/>
            </a:solidFill>
          </c:spPr>
          <c:cat>
            <c:strRef>
              <c:f>summary!$B$42:$B$43</c:f>
            </c:strRef>
          </c:cat>
          <c:val>
            <c:numRef>
              <c:f>summary!$C$42:$C$43</c:f>
            </c:numRef>
          </c:val>
        </c:ser>
        <c:ser>
          <c:idx val="1"/>
          <c:order val="1"/>
          <c:tx>
            <c:strRef>
              <c:f>summary!$D$41</c:f>
            </c:strRef>
          </c:tx>
          <c:spPr>
            <a:solidFill>
              <a:srgbClr val="DC3912"/>
            </a:solidFill>
          </c:spPr>
          <c:cat>
            <c:strRef>
              <c:f>summary!$B$42:$B$43</c:f>
            </c:strRef>
          </c:cat>
          <c:val>
            <c:numRef>
              <c:f>summary!$D$42:$D$43</c:f>
            </c:numRef>
          </c:val>
        </c:ser>
        <c:ser>
          <c:idx val="2"/>
          <c:order val="2"/>
          <c:tx>
            <c:strRef>
              <c:f>summary!$E$41</c:f>
            </c:strRef>
          </c:tx>
          <c:spPr>
            <a:solidFill>
              <a:srgbClr val="FF9900"/>
            </a:solidFill>
          </c:spPr>
          <c:cat>
            <c:strRef>
              <c:f>summary!$B$42:$B$43</c:f>
            </c:strRef>
          </c:cat>
          <c:val>
            <c:numRef>
              <c:f>summary!$E$42:$E$43</c:f>
            </c:numRef>
          </c:val>
        </c:ser>
        <c:overlap val="100"/>
        <c:axId val="1162518753"/>
        <c:axId val="1447706063"/>
      </c:barChart>
      <c:catAx>
        <c:axId val="11625187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 sz="1400">
                <a:solidFill>
                  <a:srgbClr val="000000"/>
                </a:solidFill>
              </a:defRPr>
            </a:pPr>
          </a:p>
        </c:txPr>
        <c:crossAx val="1447706063"/>
      </c:catAx>
      <c:valAx>
        <c:axId val="14477060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</a:defRPr>
                </a:pPr>
                <a:r>
                  <a:t>Number of Schools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162518753"/>
        <c:crosses val="max"/>
      </c:valAx>
    </c:plotArea>
    <c:legend>
      <c:legendPos val="t"/>
      <c:overlay val="0"/>
      <c:txPr>
        <a:bodyPr/>
        <a:lstStyle/>
        <a:p>
          <a:pPr lvl="0">
            <a:defRPr sz="14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</a:defRPr>
            </a:pPr>
            <a:r>
              <a:t>Has volunteer requirement for graduation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summary!$B$45:$B$50</c:f>
            </c:strRef>
          </c:cat>
          <c:val>
            <c:numRef>
              <c:f>summary!$C$45:$C$50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000000"/>
                </a:solidFill>
              </a:defRPr>
            </a:pPr>
            <a:r>
              <a:t>Has NO volunteer requirement for graduation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summary!$B$45:$B$50</c:f>
            </c:strRef>
          </c:cat>
          <c:val>
            <c:numRef>
              <c:f>summary!$E$45:$E$50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summary!$C$26</c:f>
            </c:strRef>
          </c:tx>
          <c:spPr>
            <a:solidFill>
              <a:srgbClr val="3366CC"/>
            </a:solidFill>
          </c:spPr>
          <c:cat>
            <c:strRef>
              <c:f>summary!$B$27:$B$31</c:f>
            </c:strRef>
          </c:cat>
          <c:val>
            <c:numRef>
              <c:f>summary!$C$27:$C$31</c:f>
            </c:numRef>
          </c:val>
        </c:ser>
        <c:ser>
          <c:idx val="1"/>
          <c:order val="1"/>
          <c:tx>
            <c:strRef>
              <c:f>summary!$D$26</c:f>
            </c:strRef>
          </c:tx>
          <c:spPr>
            <a:solidFill>
              <a:srgbClr val="DC3912"/>
            </a:solidFill>
          </c:spPr>
          <c:cat>
            <c:strRef>
              <c:f>summary!$B$27:$B$31</c:f>
            </c:strRef>
          </c:cat>
          <c:val>
            <c:numRef>
              <c:f>summary!$D$27:$D$31</c:f>
            </c:numRef>
          </c:val>
        </c:ser>
        <c:ser>
          <c:idx val="2"/>
          <c:order val="2"/>
          <c:tx>
            <c:strRef>
              <c:f>summary!$E$26</c:f>
            </c:strRef>
          </c:tx>
          <c:spPr>
            <a:solidFill>
              <a:srgbClr val="FF9900"/>
            </a:solidFill>
          </c:spPr>
          <c:cat>
            <c:strRef>
              <c:f>summary!$B$27:$B$31</c:f>
            </c:strRef>
          </c:cat>
          <c:val>
            <c:numRef>
              <c:f>summary!$E$27:$E$31</c:f>
            </c:numRef>
          </c:val>
        </c:ser>
        <c:overlap val="100"/>
        <c:axId val="1034117871"/>
        <c:axId val="341615998"/>
      </c:barChart>
      <c:catAx>
        <c:axId val="10341178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>Rationale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341615998"/>
      </c:catAx>
      <c:valAx>
        <c:axId val="3416159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Number of schools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34117871"/>
        <c:crosses val="max"/>
      </c:valAx>
    </c:plotArea>
    <c:legend>
      <c:legendPos val="t"/>
      <c:overlay val="0"/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9525</xdr:colOff>
      <xdr:row>0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19050</xdr:colOff>
      <xdr:row>32</xdr:row>
      <xdr:rowOff>152400</xdr:rowOff>
    </xdr:from>
    <xdr:ext cx="5715000" cy="1666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38100</xdr:colOff>
      <xdr:row>40</xdr:row>
      <xdr:rowOff>304800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561975</xdr:colOff>
      <xdr:row>57</xdr:row>
      <xdr:rowOff>85725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0</xdr:colOff>
      <xdr:row>18</xdr:row>
      <xdr:rowOff>19050</xdr:rowOff>
    </xdr:from>
    <xdr:ext cx="5762625" cy="26193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sandiegounified.org/" TargetMode="External"/><Relationship Id="rId42" Type="http://schemas.openxmlformats.org/officeDocument/2006/relationships/hyperlink" Target="http://www.sandiegounified.org/" TargetMode="External"/><Relationship Id="rId41" Type="http://schemas.openxmlformats.org/officeDocument/2006/relationships/hyperlink" Target="http://arc-experience.com/about/partners/" TargetMode="External"/><Relationship Id="rId44" Type="http://schemas.openxmlformats.org/officeDocument/2006/relationships/hyperlink" Target="http://www.sandiegounified.org/" TargetMode="External"/><Relationship Id="rId43" Type="http://schemas.openxmlformats.org/officeDocument/2006/relationships/hyperlink" Target="http://arc-experience.com/about/partners/" TargetMode="External"/><Relationship Id="rId46" Type="http://schemas.openxmlformats.org/officeDocument/2006/relationships/hyperlink" Target="http://www.fuhsd.net/IHS" TargetMode="External"/><Relationship Id="rId45" Type="http://schemas.openxmlformats.org/officeDocument/2006/relationships/hyperlink" Target="http://arc-experience.com/about/partners/" TargetMode="External"/><Relationship Id="rId107" Type="http://schemas.openxmlformats.org/officeDocument/2006/relationships/hyperlink" Target="http://www.ramonausd.net/" TargetMode="External"/><Relationship Id="rId106" Type="http://schemas.openxmlformats.org/officeDocument/2006/relationships/hyperlink" Target="http://arc-experience.com/about/partners/" TargetMode="External"/><Relationship Id="rId105" Type="http://schemas.openxmlformats.org/officeDocument/2006/relationships/hyperlink" Target="http://www.sandiegounified.org/" TargetMode="External"/><Relationship Id="rId104" Type="http://schemas.openxmlformats.org/officeDocument/2006/relationships/hyperlink" Target="http://arc-experience.com/about/partners/" TargetMode="External"/><Relationship Id="rId109" Type="http://schemas.openxmlformats.org/officeDocument/2006/relationships/hyperlink" Target="https://www.powayusd.com/" TargetMode="External"/><Relationship Id="rId108" Type="http://schemas.openxmlformats.org/officeDocument/2006/relationships/hyperlink" Target="http://arc-experience.com/about/partners/" TargetMode="External"/><Relationship Id="rId48" Type="http://schemas.openxmlformats.org/officeDocument/2006/relationships/hyperlink" Target="http://www.bsusd.net/" TargetMode="External"/><Relationship Id="rId47" Type="http://schemas.openxmlformats.org/officeDocument/2006/relationships/hyperlink" Target="http://arc-experience.com/about/partners/" TargetMode="External"/><Relationship Id="rId49" Type="http://schemas.openxmlformats.org/officeDocument/2006/relationships/hyperlink" Target="http://www.juhsd.org/" TargetMode="External"/><Relationship Id="rId103" Type="http://schemas.openxmlformats.org/officeDocument/2006/relationships/hyperlink" Target="https://www.powayusd.com/" TargetMode="External"/><Relationship Id="rId102" Type="http://schemas.openxmlformats.org/officeDocument/2006/relationships/hyperlink" Target="http://arc-experience.com/about/partners/" TargetMode="External"/><Relationship Id="rId101" Type="http://schemas.openxmlformats.org/officeDocument/2006/relationships/hyperlink" Target="http://www.sandiegounified.org/" TargetMode="External"/><Relationship Id="rId100" Type="http://schemas.openxmlformats.org/officeDocument/2006/relationships/hyperlink" Target="http://arc-experience.com/about/partners/" TargetMode="External"/><Relationship Id="rId31" Type="http://schemas.openxmlformats.org/officeDocument/2006/relationships/hyperlink" Target="http://www.sandiegounified.org/" TargetMode="External"/><Relationship Id="rId30" Type="http://schemas.openxmlformats.org/officeDocument/2006/relationships/hyperlink" Target="http://www.guajome.net/" TargetMode="External"/><Relationship Id="rId33" Type="http://schemas.openxmlformats.org/officeDocument/2006/relationships/hyperlink" Target="http://www.sandiegounified.org/henry" TargetMode="External"/><Relationship Id="rId32" Type="http://schemas.openxmlformats.org/officeDocument/2006/relationships/hyperlink" Target="http://www.guhsd.net/" TargetMode="External"/><Relationship Id="rId35" Type="http://schemas.openxmlformats.org/officeDocument/2006/relationships/hyperlink" Target="https://www.sbcusd.com/" TargetMode="External"/><Relationship Id="rId34" Type="http://schemas.openxmlformats.org/officeDocument/2006/relationships/hyperlink" Target="http://www.sandiegounified.org/" TargetMode="External"/><Relationship Id="rId37" Type="http://schemas.openxmlformats.org/officeDocument/2006/relationships/hyperlink" Target="http://www.sandiegounified.org/" TargetMode="External"/><Relationship Id="rId36" Type="http://schemas.openxmlformats.org/officeDocument/2006/relationships/hyperlink" Target="http://www.sandiegounified.org/" TargetMode="External"/><Relationship Id="rId39" Type="http://schemas.openxmlformats.org/officeDocument/2006/relationships/hyperlink" Target="http://www.sweetwaterschools.org/high-schools/" TargetMode="External"/><Relationship Id="rId38" Type="http://schemas.openxmlformats.org/officeDocument/2006/relationships/hyperlink" Target="https://www.sbcusd.com/" TargetMode="External"/><Relationship Id="rId20" Type="http://schemas.openxmlformats.org/officeDocument/2006/relationships/hyperlink" Target="http://www.sweetwaterschools.org/high-schools/" TargetMode="External"/><Relationship Id="rId22" Type="http://schemas.openxmlformats.org/officeDocument/2006/relationships/hyperlink" Target="http://www.oside.k12.ca.us/" TargetMode="External"/><Relationship Id="rId21" Type="http://schemas.openxmlformats.org/officeDocument/2006/relationships/hyperlink" Target="http://www.guhsd.net/" TargetMode="External"/><Relationship Id="rId24" Type="http://schemas.openxmlformats.org/officeDocument/2006/relationships/hyperlink" Target="http://euhsd.org/" TargetMode="External"/><Relationship Id="rId23" Type="http://schemas.openxmlformats.org/officeDocument/2006/relationships/hyperlink" Target="http://www.guhsd.net/" TargetMode="External"/><Relationship Id="rId129" Type="http://schemas.openxmlformats.org/officeDocument/2006/relationships/hyperlink" Target="http://www.sweetwaterschools.org/high-schools/" TargetMode="External"/><Relationship Id="rId128" Type="http://schemas.openxmlformats.org/officeDocument/2006/relationships/hyperlink" Target="http://www.guhsd.net/" TargetMode="External"/><Relationship Id="rId127" Type="http://schemas.openxmlformats.org/officeDocument/2006/relationships/hyperlink" Target="http://www.sweetwaterschools.org/high-schools/" TargetMode="External"/><Relationship Id="rId126" Type="http://schemas.openxmlformats.org/officeDocument/2006/relationships/hyperlink" Target="http://www.siatech.org/" TargetMode="External"/><Relationship Id="rId26" Type="http://schemas.openxmlformats.org/officeDocument/2006/relationships/hyperlink" Target="http://www.fallbrookhs.org/" TargetMode="External"/><Relationship Id="rId121" Type="http://schemas.openxmlformats.org/officeDocument/2006/relationships/hyperlink" Target="http://www.sweetwaterschools.org/high-schools/" TargetMode="External"/><Relationship Id="rId25" Type="http://schemas.openxmlformats.org/officeDocument/2006/relationships/hyperlink" Target="http://ehscougars.com/" TargetMode="External"/><Relationship Id="rId120" Type="http://schemas.openxmlformats.org/officeDocument/2006/relationships/hyperlink" Target="http://www.sphsgoldeneagles.org/" TargetMode="External"/><Relationship Id="rId28" Type="http://schemas.openxmlformats.org/officeDocument/2006/relationships/hyperlink" Target="http://www.guhsd.net/" TargetMode="External"/><Relationship Id="rId27" Type="http://schemas.openxmlformats.org/officeDocument/2006/relationships/hyperlink" Target="http://www.sandiegounified.org/" TargetMode="External"/><Relationship Id="rId125" Type="http://schemas.openxmlformats.org/officeDocument/2006/relationships/hyperlink" Target="http://www.sandiegounified.org/" TargetMode="External"/><Relationship Id="rId29" Type="http://schemas.openxmlformats.org/officeDocument/2006/relationships/hyperlink" Target="http://www.guhsd.net/" TargetMode="External"/><Relationship Id="rId124" Type="http://schemas.openxmlformats.org/officeDocument/2006/relationships/hyperlink" Target="http://www.sandiegounified.org/" TargetMode="External"/><Relationship Id="rId123" Type="http://schemas.openxmlformats.org/officeDocument/2006/relationships/hyperlink" Target="http://www.sandiegounified.org/" TargetMode="External"/><Relationship Id="rId122" Type="http://schemas.openxmlformats.org/officeDocument/2006/relationships/hyperlink" Target="http://www.guhsd.net/" TargetMode="External"/><Relationship Id="rId95" Type="http://schemas.openxmlformats.org/officeDocument/2006/relationships/hyperlink" Target="http://www.sweetwaterschools.org/high-schools/" TargetMode="External"/><Relationship Id="rId94" Type="http://schemas.openxmlformats.org/officeDocument/2006/relationships/hyperlink" Target="http://arc-experience.com/about/partners/" TargetMode="External"/><Relationship Id="rId97" Type="http://schemas.openxmlformats.org/officeDocument/2006/relationships/hyperlink" Target="https://www.orangeglenhigh.org/" TargetMode="External"/><Relationship Id="rId96" Type="http://schemas.openxmlformats.org/officeDocument/2006/relationships/hyperlink" Target="http://arc-experience.com/about/partners/" TargetMode="External"/><Relationship Id="rId11" Type="http://schemas.openxmlformats.org/officeDocument/2006/relationships/hyperlink" Target="http://www.sweetwaterschools.org/high-schools/" TargetMode="External"/><Relationship Id="rId99" Type="http://schemas.openxmlformats.org/officeDocument/2006/relationships/hyperlink" Target="http://www.sweetwaterschools.org/high-schools/" TargetMode="External"/><Relationship Id="rId10" Type="http://schemas.openxmlformats.org/officeDocument/2006/relationships/hyperlink" Target="http://www.sandiegounified.org/" TargetMode="External"/><Relationship Id="rId98" Type="http://schemas.openxmlformats.org/officeDocument/2006/relationships/hyperlink" Target="http://arc-experience.com/about/partners/" TargetMode="External"/><Relationship Id="rId13" Type="http://schemas.openxmlformats.org/officeDocument/2006/relationships/hyperlink" Target="http://euhsd.org/" TargetMode="External"/><Relationship Id="rId12" Type="http://schemas.openxmlformats.org/officeDocument/2006/relationships/hyperlink" Target="http://www.sandiegounified.org/Clairemont" TargetMode="External"/><Relationship Id="rId91" Type="http://schemas.openxmlformats.org/officeDocument/2006/relationships/hyperlink" Target="http://www.oasishigh.org/" TargetMode="External"/><Relationship Id="rId90" Type="http://schemas.openxmlformats.org/officeDocument/2006/relationships/hyperlink" Target="http://arc-experience.com/about/partners/" TargetMode="External"/><Relationship Id="rId93" Type="http://schemas.openxmlformats.org/officeDocument/2006/relationships/hyperlink" Target="http://www.oside.k12.ca.us/" TargetMode="External"/><Relationship Id="rId92" Type="http://schemas.openxmlformats.org/officeDocument/2006/relationships/hyperlink" Target="http://arc-experience.com/about/partners/" TargetMode="External"/><Relationship Id="rId118" Type="http://schemas.openxmlformats.org/officeDocument/2006/relationships/hyperlink" Target="http://www.sduhsd.net/" TargetMode="External"/><Relationship Id="rId117" Type="http://schemas.openxmlformats.org/officeDocument/2006/relationships/hyperlink" Target="http://www.sandiegounified.org/" TargetMode="External"/><Relationship Id="rId116" Type="http://schemas.openxmlformats.org/officeDocument/2006/relationships/hyperlink" Target="http://www.sandiegounified.org/" TargetMode="External"/><Relationship Id="rId115" Type="http://schemas.openxmlformats.org/officeDocument/2006/relationships/hyperlink" Target="http://www.sandiegounified.org/" TargetMode="External"/><Relationship Id="rId119" Type="http://schemas.openxmlformats.org/officeDocument/2006/relationships/hyperlink" Target="https://www.smusd.org/" TargetMode="External"/><Relationship Id="rId15" Type="http://schemas.openxmlformats.org/officeDocument/2006/relationships/hyperlink" Target="http://www.sandiegounified.org/crawford" TargetMode="External"/><Relationship Id="rId110" Type="http://schemas.openxmlformats.org/officeDocument/2006/relationships/hyperlink" Target="http://arc-experience.com/about/partners/" TargetMode="External"/><Relationship Id="rId14" Type="http://schemas.openxmlformats.org/officeDocument/2006/relationships/hyperlink" Target="http://coronadousd.net/" TargetMode="External"/><Relationship Id="rId17" Type="http://schemas.openxmlformats.org/officeDocument/2006/relationships/hyperlink" Target="https://www.powayusd.com/" TargetMode="External"/><Relationship Id="rId16" Type="http://schemas.openxmlformats.org/officeDocument/2006/relationships/hyperlink" Target="http://euhsd.org/" TargetMode="External"/><Relationship Id="rId19" Type="http://schemas.openxmlformats.org/officeDocument/2006/relationships/hyperlink" Target="http://www.juhsd.org/" TargetMode="External"/><Relationship Id="rId114" Type="http://schemas.openxmlformats.org/officeDocument/2006/relationships/hyperlink" Target="http://www.sandiegounified.org/" TargetMode="External"/><Relationship Id="rId18" Type="http://schemas.openxmlformats.org/officeDocument/2006/relationships/hyperlink" Target="http://www.sandiegounified.org/" TargetMode="External"/><Relationship Id="rId113" Type="http://schemas.openxmlformats.org/officeDocument/2006/relationships/hyperlink" Target="https://sagecreek-cusd-ca.schoolloop.com/" TargetMode="External"/><Relationship Id="rId112" Type="http://schemas.openxmlformats.org/officeDocument/2006/relationships/hyperlink" Target="http://www.juhsd.org/" TargetMode="External"/><Relationship Id="rId111" Type="http://schemas.openxmlformats.org/officeDocument/2006/relationships/hyperlink" Target="http://www.vistausd.org/" TargetMode="External"/><Relationship Id="rId84" Type="http://schemas.openxmlformats.org/officeDocument/2006/relationships/hyperlink" Target="http://arc-experience.com/about/partners/" TargetMode="External"/><Relationship Id="rId83" Type="http://schemas.openxmlformats.org/officeDocument/2006/relationships/hyperlink" Target="http://www.guhsd.net/" TargetMode="External"/><Relationship Id="rId86" Type="http://schemas.openxmlformats.org/officeDocument/2006/relationships/hyperlink" Target="http://arc-experience.com/about/partners/" TargetMode="External"/><Relationship Id="rId85" Type="http://schemas.openxmlformats.org/officeDocument/2006/relationships/hyperlink" Target="http://www.meusd.k12.ca.us/" TargetMode="External"/><Relationship Id="rId88" Type="http://schemas.openxmlformats.org/officeDocument/2006/relationships/hyperlink" Target="http://arc-experience.com/about/partners/" TargetMode="External"/><Relationship Id="rId87" Type="http://schemas.openxmlformats.org/officeDocument/2006/relationships/hyperlink" Target="https://www.powayusd.com/" TargetMode="External"/><Relationship Id="rId89" Type="http://schemas.openxmlformats.org/officeDocument/2006/relationships/hyperlink" Target="http://www.vistausd.org/" TargetMode="External"/><Relationship Id="rId80" Type="http://schemas.openxmlformats.org/officeDocument/2006/relationships/hyperlink" Target="http://arc-experience.com/about/partners/" TargetMode="External"/><Relationship Id="rId82" Type="http://schemas.openxmlformats.org/officeDocument/2006/relationships/hyperlink" Target="http://arc-experience.com/about/partners/" TargetMode="External"/><Relationship Id="rId81" Type="http://schemas.openxmlformats.org/officeDocument/2006/relationships/hyperlink" Target="http://www.sandiegounified.org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.sandiegounified.org/" TargetMode="External"/><Relationship Id="rId3" Type="http://schemas.openxmlformats.org/officeDocument/2006/relationships/hyperlink" Target="http://www.sandiegounified.org/" TargetMode="External"/><Relationship Id="rId4" Type="http://schemas.openxmlformats.org/officeDocument/2006/relationships/hyperlink" Target="http://www.sweetwaterschools.org/high-schools/" TargetMode="External"/><Relationship Id="rId9" Type="http://schemas.openxmlformats.org/officeDocument/2006/relationships/hyperlink" Target="http://www.sweetwaterschools.org/high-schools/" TargetMode="External"/><Relationship Id="rId142" Type="http://schemas.openxmlformats.org/officeDocument/2006/relationships/vmlDrawing" Target="../drawings/vmlDrawing1.vml"/><Relationship Id="rId141" Type="http://schemas.openxmlformats.org/officeDocument/2006/relationships/drawing" Target="../drawings/drawing1.xml"/><Relationship Id="rId140" Type="http://schemas.openxmlformats.org/officeDocument/2006/relationships/hyperlink" Target="http://www.vistausd.org/" TargetMode="External"/><Relationship Id="rId5" Type="http://schemas.openxmlformats.org/officeDocument/2006/relationships/hyperlink" Target="http://www.bonsallhs.com/" TargetMode="External"/><Relationship Id="rId6" Type="http://schemas.openxmlformats.org/officeDocument/2006/relationships/hyperlink" Target="http://www.bsusd.net/" TargetMode="External"/><Relationship Id="rId7" Type="http://schemas.openxmlformats.org/officeDocument/2006/relationships/hyperlink" Target="http://www.sduhsd.net/" TargetMode="External"/><Relationship Id="rId8" Type="http://schemas.openxmlformats.org/officeDocument/2006/relationships/hyperlink" Target="http://www.carlsbadhs.schoolloop.com/" TargetMode="External"/><Relationship Id="rId73" Type="http://schemas.openxmlformats.org/officeDocument/2006/relationships/hyperlink" Target="http://www.sandiegounified.org/" TargetMode="External"/><Relationship Id="rId72" Type="http://schemas.openxmlformats.org/officeDocument/2006/relationships/hyperlink" Target="http://arc-experience.com/about/partners/" TargetMode="External"/><Relationship Id="rId75" Type="http://schemas.openxmlformats.org/officeDocument/2006/relationships/hyperlink" Target="https://www.smusd.org/" TargetMode="External"/><Relationship Id="rId74" Type="http://schemas.openxmlformats.org/officeDocument/2006/relationships/hyperlink" Target="http://arc-experience.com/about/partners/" TargetMode="External"/><Relationship Id="rId77" Type="http://schemas.openxmlformats.org/officeDocument/2006/relationships/hyperlink" Target="http://www.guhsd.net/" TargetMode="External"/><Relationship Id="rId76" Type="http://schemas.openxmlformats.org/officeDocument/2006/relationships/hyperlink" Target="http://arc-experience.com/about/partners/" TargetMode="External"/><Relationship Id="rId79" Type="http://schemas.openxmlformats.org/officeDocument/2006/relationships/hyperlink" Target="http://www.sweetwaterschools.org/high-schools/" TargetMode="External"/><Relationship Id="rId78" Type="http://schemas.openxmlformats.org/officeDocument/2006/relationships/hyperlink" Target="http://arc-experience.com/about/partners/" TargetMode="External"/><Relationship Id="rId71" Type="http://schemas.openxmlformats.org/officeDocument/2006/relationships/hyperlink" Target="http://www.sandiegounified.org/" TargetMode="External"/><Relationship Id="rId70" Type="http://schemas.openxmlformats.org/officeDocument/2006/relationships/hyperlink" Target="http://arc-experience.com/about/partners/" TargetMode="External"/><Relationship Id="rId139" Type="http://schemas.openxmlformats.org/officeDocument/2006/relationships/hyperlink" Target="http://www.vistausd.org/" TargetMode="External"/><Relationship Id="rId138" Type="http://schemas.openxmlformats.org/officeDocument/2006/relationships/hyperlink" Target="http://www.vistausd.org/" TargetMode="External"/><Relationship Id="rId137" Type="http://schemas.openxmlformats.org/officeDocument/2006/relationships/hyperlink" Target="http://www.vistausd.org/" TargetMode="External"/><Relationship Id="rId132" Type="http://schemas.openxmlformats.org/officeDocument/2006/relationships/hyperlink" Target="http://www.guhsd.net/" TargetMode="External"/><Relationship Id="rId131" Type="http://schemas.openxmlformats.org/officeDocument/2006/relationships/hyperlink" Target="http://www.sandiegounified.org/" TargetMode="External"/><Relationship Id="rId130" Type="http://schemas.openxmlformats.org/officeDocument/2006/relationships/hyperlink" Target="http://www.sduhsd.net/" TargetMode="External"/><Relationship Id="rId136" Type="http://schemas.openxmlformats.org/officeDocument/2006/relationships/hyperlink" Target="https://www.powayusd.com/" TargetMode="External"/><Relationship Id="rId135" Type="http://schemas.openxmlformats.org/officeDocument/2006/relationships/hyperlink" Target="http://www.guhsd.net/" TargetMode="External"/><Relationship Id="rId134" Type="http://schemas.openxmlformats.org/officeDocument/2006/relationships/hyperlink" Target="http://www.vistausd.org/" TargetMode="External"/><Relationship Id="rId133" Type="http://schemas.openxmlformats.org/officeDocument/2006/relationships/hyperlink" Target="http://www.vcpusd.k12.ca.us/" TargetMode="External"/><Relationship Id="rId62" Type="http://schemas.openxmlformats.org/officeDocument/2006/relationships/hyperlink" Target="http://arc-experience.com/about/partners/" TargetMode="External"/><Relationship Id="rId61" Type="http://schemas.openxmlformats.org/officeDocument/2006/relationships/hyperlink" Target="http://www.sduhsd.net/" TargetMode="External"/><Relationship Id="rId64" Type="http://schemas.openxmlformats.org/officeDocument/2006/relationships/hyperlink" Target="http://arc-experience.com/about/partners/" TargetMode="External"/><Relationship Id="rId63" Type="http://schemas.openxmlformats.org/officeDocument/2006/relationships/hyperlink" Target="http://www.sandiegounified.org/" TargetMode="External"/><Relationship Id="rId66" Type="http://schemas.openxmlformats.org/officeDocument/2006/relationships/hyperlink" Target="http://arc-experience.com/about/partners/" TargetMode="External"/><Relationship Id="rId65" Type="http://schemas.openxmlformats.org/officeDocument/2006/relationships/hyperlink" Target="http://www.sandiegounified.org/" TargetMode="External"/><Relationship Id="rId68" Type="http://schemas.openxmlformats.org/officeDocument/2006/relationships/hyperlink" Target="http://arc-experience.com/about/partners/" TargetMode="External"/><Relationship Id="rId67" Type="http://schemas.openxmlformats.org/officeDocument/2006/relationships/hyperlink" Target="http://www.sandiegounified.org/" TargetMode="External"/><Relationship Id="rId60" Type="http://schemas.openxmlformats.org/officeDocument/2006/relationships/hyperlink" Target="http://arc-experience.com/about/partners/" TargetMode="External"/><Relationship Id="rId69" Type="http://schemas.openxmlformats.org/officeDocument/2006/relationships/hyperlink" Target="http://www.sweetwaterschools.org/high-schools/" TargetMode="External"/><Relationship Id="rId51" Type="http://schemas.openxmlformats.org/officeDocument/2006/relationships/hyperlink" Target="http://www.sandiegounified.org/" TargetMode="External"/><Relationship Id="rId50" Type="http://schemas.openxmlformats.org/officeDocument/2006/relationships/hyperlink" Target="http://arc-experience.com/about/partners/" TargetMode="External"/><Relationship Id="rId53" Type="http://schemas.openxmlformats.org/officeDocument/2006/relationships/hyperlink" Target="http://www.sandiegounified.org/" TargetMode="External"/><Relationship Id="rId52" Type="http://schemas.openxmlformats.org/officeDocument/2006/relationships/hyperlink" Target="http://arc-experience.com/about/partners/" TargetMode="External"/><Relationship Id="rId55" Type="http://schemas.openxmlformats.org/officeDocument/2006/relationships/hyperlink" Target="http://www.sandiegounified.org/" TargetMode="External"/><Relationship Id="rId54" Type="http://schemas.openxmlformats.org/officeDocument/2006/relationships/hyperlink" Target="http://arc-experience.com/about/partners/" TargetMode="External"/><Relationship Id="rId57" Type="http://schemas.openxmlformats.org/officeDocument/2006/relationships/hyperlink" Target="http://www.sandiegounified.org/" TargetMode="External"/><Relationship Id="rId56" Type="http://schemas.openxmlformats.org/officeDocument/2006/relationships/hyperlink" Target="http://arc-experience.com/about/partners/" TargetMode="External"/><Relationship Id="rId59" Type="http://schemas.openxmlformats.org/officeDocument/2006/relationships/hyperlink" Target="http://www.sandiegounified.org/" TargetMode="External"/><Relationship Id="rId58" Type="http://schemas.openxmlformats.org/officeDocument/2006/relationships/hyperlink" Target="http://arc-experience.com/about/partners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31" Type="http://schemas.openxmlformats.org/officeDocument/2006/relationships/hyperlink" Target="http://orh.sweetwaterschools.org/files/2012/06/Community-Service-Guidelines.pdf" TargetMode="External"/><Relationship Id="rId30" Type="http://schemas.openxmlformats.org/officeDocument/2006/relationships/hyperlink" Target="http://orh.sweetwaterschools.org/files/2012/06/Community-Service-Guidelines.pdf" TargetMode="External"/><Relationship Id="rId33" Type="http://schemas.openxmlformats.org/officeDocument/2006/relationships/drawing" Target="../drawings/drawing11.xml"/><Relationship Id="rId32" Type="http://schemas.openxmlformats.org/officeDocument/2006/relationships/hyperlink" Target="http://orh.sweetwaterschools.org/files/2012/06/Community-Service-Guidelines.pdf" TargetMode="External"/><Relationship Id="rId20" Type="http://schemas.openxmlformats.org/officeDocument/2006/relationships/hyperlink" Target="https://www.smusd.org/Page/10673" TargetMode="External"/><Relationship Id="rId22" Type="http://schemas.openxmlformats.org/officeDocument/2006/relationships/hyperlink" Target="http://orh.sweetwaterschools.org/files/2012/06/Community-Service-Guidelines.pdf" TargetMode="External"/><Relationship Id="rId21" Type="http://schemas.openxmlformats.org/officeDocument/2006/relationships/hyperlink" Target="https://www.smusd.org/Page/6980" TargetMode="External"/><Relationship Id="rId24" Type="http://schemas.openxmlformats.org/officeDocument/2006/relationships/hyperlink" Target="http://orh.sweetwaterschools.org/files/2012/06/Community-Service-Guidelines.pdf" TargetMode="External"/><Relationship Id="rId23" Type="http://schemas.openxmlformats.org/officeDocument/2006/relationships/hyperlink" Target="http://orh.sweetwaterschools.org/files/2012/06/Community-Service-Guidelines.pdf" TargetMode="External"/><Relationship Id="rId26" Type="http://schemas.openxmlformats.org/officeDocument/2006/relationships/hyperlink" Target="http://orh.sweetwaterschools.org/files/2012/06/Community-Service-Guidelines.pdf" TargetMode="External"/><Relationship Id="rId25" Type="http://schemas.openxmlformats.org/officeDocument/2006/relationships/hyperlink" Target="http://orh.sweetwaterschools.org/files/2012/06/Community-Service-Guidelines.pdf" TargetMode="External"/><Relationship Id="rId28" Type="http://schemas.openxmlformats.org/officeDocument/2006/relationships/hyperlink" Target="http://orh.sweetwaterschools.org/files/2012/06/Community-Service-Guidelines.pdf" TargetMode="External"/><Relationship Id="rId27" Type="http://schemas.openxmlformats.org/officeDocument/2006/relationships/hyperlink" Target="http://orh.sweetwaterschools.org/files/2012/06/Community-Service-Guidelines.pdf" TargetMode="External"/><Relationship Id="rId29" Type="http://schemas.openxmlformats.org/officeDocument/2006/relationships/hyperlink" Target="http://orh.sweetwaterschools.org/files/2012/06/Community-Service-Guidelines.pdf" TargetMode="External"/><Relationship Id="rId11" Type="http://schemas.openxmlformats.org/officeDocument/2006/relationships/hyperlink" Target="https://docs.google.com/viewer?a=v&amp;pid=sites&amp;srcid=c2Noc2NvdWdhcnMub3JnfHNjaHMtc2VuaW9yLWV4aGliaXRpb258Z3g6NTk3NDgwOTA4YmZkMDc3ZQ" TargetMode="External"/><Relationship Id="rId10" Type="http://schemas.openxmlformats.org/officeDocument/2006/relationships/hyperlink" Target="http://www.oasishigh.org/OHS/1974-Untitled.html" TargetMode="External"/><Relationship Id="rId13" Type="http://schemas.openxmlformats.org/officeDocument/2006/relationships/hyperlink" Target="https://mvhs-vistausd-ca.schoolloop.com/cms/page_view?d=x&amp;piid=&amp;vpid=1413215283371" TargetMode="External"/><Relationship Id="rId12" Type="http://schemas.openxmlformats.org/officeDocument/2006/relationships/hyperlink" Target="https://drive.google.com/file/d/0B1CTiSD6QNUmYWV3N2VpTjRENXptRkg3S1BHc3RES3lLd0g4/view" TargetMode="External"/><Relationship Id="rId15" Type="http://schemas.openxmlformats.org/officeDocument/2006/relationships/hyperlink" Target="https://sites.google.com/a/hightechhigh.org/timmcnamara/announcements/advisory-communityserviceform" TargetMode="External"/><Relationship Id="rId14" Type="http://schemas.openxmlformats.org/officeDocument/2006/relationships/hyperlink" Target="https://ohs-ousd-ca.schoolloop.com/communityservice" TargetMode="External"/><Relationship Id="rId17" Type="http://schemas.openxmlformats.org/officeDocument/2006/relationships/hyperlink" Target="https://www.orangeglenhigh.org/apps/pages/index.jsp?uREC_ID=71359&amp;type=d&amp;pREC_ID=134037" TargetMode="External"/><Relationship Id="rId16" Type="http://schemas.openxmlformats.org/officeDocument/2006/relationships/hyperlink" Target="https://www.delnortenighthawks.com/apps/pages/index.jsp?uREC_ID=153741&amp;type=d&amp;pREC_ID=327657" TargetMode="External"/><Relationship Id="rId19" Type="http://schemas.openxmlformats.org/officeDocument/2006/relationships/hyperlink" Target="https://www.sandiegounified.org/schools/mira-mesa/community-service" TargetMode="External"/><Relationship Id="rId18" Type="http://schemas.openxmlformats.org/officeDocument/2006/relationships/hyperlink" Target="https://www.sandiegounified.org/schools/henry/student-forms" TargetMode="External"/><Relationship Id="rId1" Type="http://schemas.openxmlformats.org/officeDocument/2006/relationships/hyperlink" Target="http://echs-ousd-ca.schoolloop.com/file/1231766888029/1251955851376/1119019567028031440.pdf" TargetMode="External"/><Relationship Id="rId2" Type="http://schemas.openxmlformats.org/officeDocument/2006/relationships/hyperlink" Target="http://echs.amhcs.org/about/our-success/" TargetMode="External"/><Relationship Id="rId3" Type="http://schemas.openxmlformats.org/officeDocument/2006/relationships/hyperlink" Target="http://orh.sweetwaterschools.org/files/2012/06/Community-Service-Guidelines.pdf" TargetMode="External"/><Relationship Id="rId4" Type="http://schemas.openxmlformats.org/officeDocument/2006/relationships/hyperlink" Target="http://sagecreekhs.carlsbadusd.net/comservice" TargetMode="External"/><Relationship Id="rId9" Type="http://schemas.openxmlformats.org/officeDocument/2006/relationships/hyperlink" Target="http://www.ivyhigh.org/IHS/1973-Untitled.html" TargetMode="External"/><Relationship Id="rId5" Type="http://schemas.openxmlformats.org/officeDocument/2006/relationships/hyperlink" Target="http://www.bonsallhs.com/community-service/" TargetMode="External"/><Relationship Id="rId6" Type="http://schemas.openxmlformats.org/officeDocument/2006/relationships/hyperlink" Target="http://www.fallbrookhs.org/FHS/Department/10-Career-Center/1503-Community-Service.html" TargetMode="External"/><Relationship Id="rId7" Type="http://schemas.openxmlformats.org/officeDocument/2006/relationships/hyperlink" Target="http://www.guajome.net/communityservice" TargetMode="External"/><Relationship Id="rId8" Type="http://schemas.openxmlformats.org/officeDocument/2006/relationships/hyperlink" Target="http://www.helixcharter.net/counseling-guidance/guidance" TargetMode="Externa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oside.k12.ca.us/" TargetMode="External"/><Relationship Id="rId2" Type="http://schemas.openxmlformats.org/officeDocument/2006/relationships/hyperlink" Target="http://coronadousd.net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vhs-afjrotc.weebly.com/" TargetMode="External"/><Relationship Id="rId22" Type="http://schemas.openxmlformats.org/officeDocument/2006/relationships/hyperlink" Target="http://www.comdsd.org/article_archive/SDstudentsGivePinkSlipHSmilitaryProgram.html" TargetMode="External"/><Relationship Id="rId21" Type="http://schemas.openxmlformats.org/officeDocument/2006/relationships/hyperlink" Target="https://www.wvnjrotc.com/westview-chain-of-command.html" TargetMode="External"/><Relationship Id="rId24" Type="http://schemas.openxmlformats.org/officeDocument/2006/relationships/hyperlink" Target="http://www.mcjrotc.marines.mil/Schools/List/" TargetMode="External"/><Relationship Id="rId23" Type="http://schemas.openxmlformats.org/officeDocument/2006/relationships/hyperlink" Target="https://sites.google.com/site/sdusdjrotc/brigade-organization/sdusd-jrotc-units" TargetMode="External"/><Relationship Id="rId25" Type="http://schemas.openxmlformats.org/officeDocument/2006/relationships/drawing" Target="../drawings/drawing4.xml"/><Relationship Id="rId11" Type="http://schemas.openxmlformats.org/officeDocument/2006/relationships/hyperlink" Target="https://www.oasishighschool.net/jrotc" TargetMode="External"/><Relationship Id="rId10" Type="http://schemas.openxmlformats.org/officeDocument/2006/relationships/hyperlink" Target="http://mountmigueljrotc.weebly.com/" TargetMode="External"/><Relationship Id="rId13" Type="http://schemas.openxmlformats.org/officeDocument/2006/relationships/hyperlink" Target="https://patch.com/california/ranchobernardo-4sranch/poway-district-accused-of-ignoring-jrotc-contract-par5f51ad6c88" TargetMode="External"/><Relationship Id="rId12" Type="http://schemas.openxmlformats.org/officeDocument/2006/relationships/hyperlink" Target="http://www.pointlomahigh.com/apps/pages/index.jsp?uREC_ID=11956&amp;type=d&amp;pREC_ID=669832" TargetMode="External"/><Relationship Id="rId15" Type="http://schemas.openxmlformats.org/officeDocument/2006/relationships/hyperlink" Target="https://sites.google.com/sandi.net/sdhighjrotc/about-us" TargetMode="External"/><Relationship Id="rId14" Type="http://schemas.openxmlformats.org/officeDocument/2006/relationships/hyperlink" Target="http://rhs.ramonausd.net/clubs___activities/n_j_r_o_t_c" TargetMode="External"/><Relationship Id="rId17" Type="http://schemas.openxmlformats.org/officeDocument/2006/relationships/hyperlink" Target="http://ca-935th.com/" TargetMode="External"/><Relationship Id="rId16" Type="http://schemas.openxmlformats.org/officeDocument/2006/relationships/hyperlink" Target="https://sites.google.com/view/smhs-afjrotc/cadet-guide" TargetMode="External"/><Relationship Id="rId19" Type="http://schemas.openxmlformats.org/officeDocument/2006/relationships/hyperlink" Target="https://www.sandiegounified.org/schools/university-city/jrotc-home" TargetMode="External"/><Relationship Id="rId18" Type="http://schemas.openxmlformats.org/officeDocument/2006/relationships/hyperlink" Target="https://serrahighschoolnavyjrotc.shutterfly.com/potraits2015-16/2" TargetMode="External"/><Relationship Id="rId1" Type="http://schemas.openxmlformats.org/officeDocument/2006/relationships/hyperlink" Target="https://www.gofundme.com/Coronado-navy-jrotc-nationals" TargetMode="External"/><Relationship Id="rId2" Type="http://schemas.openxmlformats.org/officeDocument/2006/relationships/hyperlink" Target="http://crawfordajrotc.webs.com/gallery" TargetMode="External"/><Relationship Id="rId3" Type="http://schemas.openxmlformats.org/officeDocument/2006/relationships/hyperlink" Target="https://sites.google.com/site/officialghsnjrotc/" TargetMode="External"/><Relationship Id="rId4" Type="http://schemas.openxmlformats.org/officeDocument/2006/relationships/hyperlink" Target="https://phhsnjrotc.wordpress.com/2017/01/16/installation-of-cadets-2/" TargetMode="External"/><Relationship Id="rId9" Type="http://schemas.openxmlformats.org/officeDocument/2006/relationships/hyperlink" Target="https://morseajrotc.weebly.com/company-staff.html" TargetMode="External"/><Relationship Id="rId5" Type="http://schemas.openxmlformats.org/officeDocument/2006/relationships/hyperlink" Target="https://www.sandiegounified.org/schools/hoover/jrotc-related-links" TargetMode="External"/><Relationship Id="rId6" Type="http://schemas.openxmlformats.org/officeDocument/2006/relationships/hyperlink" Target="https://drive.google.com/file/d/149f-OPsYqpssZ7Gd4vkr2uacWbsfDwsd/view" TargetMode="External"/><Relationship Id="rId7" Type="http://schemas.openxmlformats.org/officeDocument/2006/relationships/hyperlink" Target="https://www.lincolnhigh.net/springteams" TargetMode="External"/><Relationship Id="rId8" Type="http://schemas.openxmlformats.org/officeDocument/2006/relationships/hyperlink" Target="https://jmhs6thbattalion.wordpress.com/company-leadership/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http://sagecreekkeyclub.weebly.com/uploads/4/5/1/7/45177937/keyclubapplication.docx" TargetMode="External"/><Relationship Id="rId10" Type="http://schemas.openxmlformats.org/officeDocument/2006/relationships/hyperlink" Target="https://docs.google.com/spreadsheets/d/1mqpUU_0mLTnP3c07Y57-8fGiI17CaD_SnzbZ7krpmo0/edit" TargetMode="External"/><Relationship Id="rId13" Type="http://schemas.openxmlformats.org/officeDocument/2006/relationships/hyperlink" Target="https://tphskeyclub.weebly.com/member-hours.html" TargetMode="External"/><Relationship Id="rId12" Type="http://schemas.openxmlformats.org/officeDocument/2006/relationships/hyperlink" Target="http://serrahighkeyclub.weebly.com/" TargetMode="External"/><Relationship Id="rId15" Type="http://schemas.openxmlformats.org/officeDocument/2006/relationships/hyperlink" Target="http://wvkeyclub.org/hours/hourslist.php" TargetMode="External"/><Relationship Id="rId14" Type="http://schemas.openxmlformats.org/officeDocument/2006/relationships/hyperlink" Target="http://uckeyclub.weebly.com/join.html" TargetMode="External"/><Relationship Id="rId16" Type="http://schemas.openxmlformats.org/officeDocument/2006/relationships/drawing" Target="../drawings/drawing5.xml"/><Relationship Id="rId1" Type="http://schemas.openxmlformats.org/officeDocument/2006/relationships/hyperlink" Target="http://www.kiwanis.org/docs/default-source/training/service-leadership-programs/slp-club-reports/key-club/year-end-key-club-district-dues-report" TargetMode="External"/><Relationship Id="rId2" Type="http://schemas.openxmlformats.org/officeDocument/2006/relationships/hyperlink" Target="https://fishersnthered.com/2017/09/nhs-no-longer-taking-key-club-volunteer-hours/" TargetMode="External"/><Relationship Id="rId3" Type="http://schemas.openxmlformats.org/officeDocument/2006/relationships/hyperlink" Target="http://ccakeyclub.weebly.com/faq.html" TargetMode="External"/><Relationship Id="rId4" Type="http://schemas.openxmlformats.org/officeDocument/2006/relationships/hyperlink" Target="http://hthkeyclub.weebly.com/" TargetMode="External"/><Relationship Id="rId9" Type="http://schemas.openxmlformats.org/officeDocument/2006/relationships/hyperlink" Target="http://powayhskeyclub.weebly.com/become-a-member.html" TargetMode="External"/><Relationship Id="rId5" Type="http://schemas.openxmlformats.org/officeDocument/2006/relationships/hyperlink" Target="https://madisonkeyclubblog.wordpress.com/" TargetMode="External"/><Relationship Id="rId6" Type="http://schemas.openxmlformats.org/officeDocument/2006/relationships/hyperlink" Target="http://miramesakeyclub.weebly.com/membership.html" TargetMode="External"/><Relationship Id="rId7" Type="http://schemas.openxmlformats.org/officeDocument/2006/relationships/hyperlink" Target="https://missionhillskc.wixsite.com/keyclub/resources" TargetMode="External"/><Relationship Id="rId8" Type="http://schemas.openxmlformats.org/officeDocument/2006/relationships/hyperlink" Target="http://mchskeyclub.wixsite.com/mchskeyclub/about-us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musd.org/Page/6980" TargetMode="External"/><Relationship Id="rId42" Type="http://schemas.openxmlformats.org/officeDocument/2006/relationships/hyperlink" Target="https://www.sandiegounified.org/schools/scrippsranch/juniors" TargetMode="External"/><Relationship Id="rId41" Type="http://schemas.openxmlformats.org/officeDocument/2006/relationships/hyperlink" Target="https://www.sphsgoldeneagles.org/apps/pages/index.jsp?uREC_ID=514326&amp;type=d&amp;pREC_ID=1051128" TargetMode="External"/><Relationship Id="rId44" Type="http://schemas.openxmlformats.org/officeDocument/2006/relationships/hyperlink" Target="https://www.sandiegounified.org/schools/university-city/seniors-brag-packet" TargetMode="External"/><Relationship Id="rId43" Type="http://schemas.openxmlformats.org/officeDocument/2006/relationships/hyperlink" Target="http://tp.sduhsd.net/Counseling/General-Info/index.html" TargetMode="External"/><Relationship Id="rId46" Type="http://schemas.openxmlformats.org/officeDocument/2006/relationships/hyperlink" Target="https://districtdeeds.blog/2017/03/09/san-diego-unified-trustee-psychologist-evans-you-cant-handle-the-arroyo-paseo-charter-high-school-truth-video/" TargetMode="External"/><Relationship Id="rId45" Type="http://schemas.openxmlformats.org/officeDocument/2006/relationships/hyperlink" Target="https://drive.google.com/file/d/0B6mhWdpvJCjXc3RpOWxuQ2ZTMGM/view" TargetMode="External"/><Relationship Id="rId48" Type="http://schemas.openxmlformats.org/officeDocument/2006/relationships/hyperlink" Target="https://sites.google.com/guhsd.net/shsguidance/home" TargetMode="External"/><Relationship Id="rId47" Type="http://schemas.openxmlformats.org/officeDocument/2006/relationships/hyperlink" Target="https://www.cde.ca.gov/SchoolDirectory/details?cdscode=37681713730835" TargetMode="External"/><Relationship Id="rId49" Type="http://schemas.openxmlformats.org/officeDocument/2006/relationships/hyperlink" Target="http://cc.sduhsd.net/Counseling/Community-Service/index.html" TargetMode="External"/><Relationship Id="rId31" Type="http://schemas.openxmlformats.org/officeDocument/2006/relationships/hyperlink" Target="http://mgm-vistausd-ca.schoolloop.com/file/1473924196906/1473923976413/7271102892018852261.pdf" TargetMode="External"/><Relationship Id="rId30" Type="http://schemas.openxmlformats.org/officeDocument/2006/relationships/hyperlink" Target="https://www.audeocharterschool.net/about-2/academic-program/" TargetMode="External"/><Relationship Id="rId33" Type="http://schemas.openxmlformats.org/officeDocument/2006/relationships/hyperlink" Target="https://www.sandiegounified.org/schools/clairemont/imin-after-school-program" TargetMode="External"/><Relationship Id="rId32" Type="http://schemas.openxmlformats.org/officeDocument/2006/relationships/hyperlink" Target="http://charterschool-sandiego.net/wp-content/uploads/2015/01/CSSD-Student-Parent-Handbook-2016-2017.pdf" TargetMode="External"/><Relationship Id="rId35" Type="http://schemas.openxmlformats.org/officeDocument/2006/relationships/hyperlink" Target="https://www.hightechhigh.org/about-us/" TargetMode="External"/><Relationship Id="rId34" Type="http://schemas.openxmlformats.org/officeDocument/2006/relationships/hyperlink" Target="http://www.dellagoacademy.org/college-and-career/map-program/" TargetMode="External"/><Relationship Id="rId37" Type="http://schemas.openxmlformats.org/officeDocument/2006/relationships/hyperlink" Target="http://mountmiguel.guhsd.net/Academics/College-and-Career-Pathways-and-Academies/Academy-of-Medical-and-Health-Sciences/index.html" TargetMode="External"/><Relationship Id="rId36" Type="http://schemas.openxmlformats.org/officeDocument/2006/relationships/hyperlink" Target="https://www.sandiegounified.org/schools/la-jolla/student-opportunities" TargetMode="External"/><Relationship Id="rId39" Type="http://schemas.openxmlformats.org/officeDocument/2006/relationships/hyperlink" Target="https://docs.google.com/document/d/145tGL3TgER0yrwMJIkSmSIYJNCGu5G-G5UkT5zauGLE/edit" TargetMode="External"/><Relationship Id="rId38" Type="http://schemas.openxmlformats.org/officeDocument/2006/relationships/hyperlink" Target="http://www.rbv.vistausd.org/cms/page_view?d=x&amp;piid=&amp;vpid=1370952936255" TargetMode="External"/><Relationship Id="rId20" Type="http://schemas.openxmlformats.org/officeDocument/2006/relationships/hyperlink" Target="http://orh.sweetwaterschools.org/files/2012/06/Community-Service-Guidelines.pdf" TargetMode="External"/><Relationship Id="rId22" Type="http://schemas.openxmlformats.org/officeDocument/2006/relationships/hyperlink" Target="http://sagecreekhs.carlsbadusd.net/comservice" TargetMode="External"/><Relationship Id="rId21" Type="http://schemas.openxmlformats.org/officeDocument/2006/relationships/hyperlink" Target="https://preuss.ucsd.edu/_files/academics/2017_2018_Course_Description_Booklet.pdf" TargetMode="External"/><Relationship Id="rId24" Type="http://schemas.openxmlformats.org/officeDocument/2006/relationships/hyperlink" Target="http://orh.sweetwaterschools.org/files/2012/06/Community-Service-Guidelines.pdf" TargetMode="External"/><Relationship Id="rId23" Type="http://schemas.openxmlformats.org/officeDocument/2006/relationships/hyperlink" Target="http://orh.sweetwaterschools.org/files/2012/06/Community-Service-Guidelines.pdf" TargetMode="External"/><Relationship Id="rId26" Type="http://schemas.openxmlformats.org/officeDocument/2006/relationships/hyperlink" Target="http://orh.sweetwaterschools.org/files/2012/06/Community-Service-Guidelines.pdf" TargetMode="External"/><Relationship Id="rId25" Type="http://schemas.openxmlformats.org/officeDocument/2006/relationships/hyperlink" Target="https://docs.google.com/viewer?a=v&amp;pid=sites&amp;srcid=c2Noc2NvdWdhcnMub3JnfHNjaHMtc2VuaW9yLWV4aGliaXRpb258Z3g6NTk3NDgwOTA4YmZkMDc3ZQ" TargetMode="External"/><Relationship Id="rId28" Type="http://schemas.openxmlformats.org/officeDocument/2006/relationships/hyperlink" Target="http://docs.wixstatic.com/ugd/818ffe_b89b2cc5da4540e4adc64b27ba90aa9c.pdf" TargetMode="External"/><Relationship Id="rId27" Type="http://schemas.openxmlformats.org/officeDocument/2006/relationships/hyperlink" Target="http://www.gompersprep.org/parents/high-school-graduation-requirements/" TargetMode="External"/><Relationship Id="rId29" Type="http://schemas.openxmlformats.org/officeDocument/2006/relationships/hyperlink" Target="http://www.sethigh.org/citizenship/" TargetMode="External"/><Relationship Id="rId11" Type="http://schemas.openxmlformats.org/officeDocument/2006/relationships/hyperlink" Target="http://www.guajome.net/communityservice" TargetMode="External"/><Relationship Id="rId10" Type="http://schemas.openxmlformats.org/officeDocument/2006/relationships/hyperlink" Target="http://www.fallbrookhs.org/FHS/Department/10-Career-Center/1503-Community-Service.html" TargetMode="External"/><Relationship Id="rId13" Type="http://schemas.openxmlformats.org/officeDocument/2006/relationships/hyperlink" Target="http://orh.sweetwaterschools.org/files/2012/06/Community-Service-Guidelines.pdf" TargetMode="External"/><Relationship Id="rId12" Type="http://schemas.openxmlformats.org/officeDocument/2006/relationships/hyperlink" Target="http://www.helixcharter.net/about-hchs/mission-statement" TargetMode="External"/><Relationship Id="rId15" Type="http://schemas.openxmlformats.org/officeDocument/2006/relationships/hyperlink" Target="http://orh.sweetwaterschools.org/files/2012/06/Community-Service-Guidelines.pdf" TargetMode="External"/><Relationship Id="rId14" Type="http://schemas.openxmlformats.org/officeDocument/2006/relationships/hyperlink" Target="http://www.ivyhigh.org/IHS/1973-Untitled.html" TargetMode="External"/><Relationship Id="rId17" Type="http://schemas.openxmlformats.org/officeDocument/2006/relationships/hyperlink" Target="http://www.oasishigh.org/OHS/1974-Untitled.html" TargetMode="External"/><Relationship Id="rId16" Type="http://schemas.openxmlformats.org/officeDocument/2006/relationships/hyperlink" Target="http://orh.sweetwaterschools.org/files/2012/06/Community-Service-Guidelines.pdf" TargetMode="External"/><Relationship Id="rId19" Type="http://schemas.openxmlformats.org/officeDocument/2006/relationships/hyperlink" Target="http://orh.sweetwaterschools.org/files/2012/06/Community-Service-Guidelines.pdf" TargetMode="External"/><Relationship Id="rId18" Type="http://schemas.openxmlformats.org/officeDocument/2006/relationships/hyperlink" Target="https://ohs-ousd-ca.schoolloop.com/communityservice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://orh.sweetwaterschools.org/files/2012/06/Community-Service-Guidelines.pdf" TargetMode="External"/><Relationship Id="rId3" Type="http://schemas.openxmlformats.org/officeDocument/2006/relationships/hyperlink" Target="http://www.bonsallhs.com/community-service/" TargetMode="External"/><Relationship Id="rId4" Type="http://schemas.openxmlformats.org/officeDocument/2006/relationships/hyperlink" Target="https://docs.google.com/document/d/1P-Kx_VLuZI714JEWwRYMH-9Mt2ULYOQs9N2mkQ31Ji4/edit" TargetMode="External"/><Relationship Id="rId9" Type="http://schemas.openxmlformats.org/officeDocument/2006/relationships/hyperlink" Target="http://orh.sweetwaterschools.org/files/2012/06/Community-Service-Guidelines.pdf" TargetMode="External"/><Relationship Id="rId5" Type="http://schemas.openxmlformats.org/officeDocument/2006/relationships/hyperlink" Target="http://orh.sweetwaterschools.org/files/2012/06/Community-Service-Guidelines.pdf" TargetMode="External"/><Relationship Id="rId6" Type="http://schemas.openxmlformats.org/officeDocument/2006/relationships/hyperlink" Target="http://orh.sweetwaterschools.org/files/2012/06/Community-Service-Guidelines.pdf" TargetMode="External"/><Relationship Id="rId7" Type="http://schemas.openxmlformats.org/officeDocument/2006/relationships/hyperlink" Target="https://classicalacademy.com/academics/community-service/" TargetMode="External"/><Relationship Id="rId8" Type="http://schemas.openxmlformats.org/officeDocument/2006/relationships/hyperlink" Target="http://chs.coronadousd.net/static/media/uploads/Coronado%20High%20School/CHS%20Clubs%20Info_AzwdKuV.pdf" TargetMode="External"/><Relationship Id="rId73" Type="http://schemas.openxmlformats.org/officeDocument/2006/relationships/hyperlink" Target="https://www.sandiegounified.org/schools/serra/college-admission" TargetMode="External"/><Relationship Id="rId72" Type="http://schemas.openxmlformats.org/officeDocument/2006/relationships/hyperlink" Target="https://www.sandiegounified.org/schools/san-diego-high-educational-complex/community-service" TargetMode="External"/><Relationship Id="rId75" Type="http://schemas.openxmlformats.org/officeDocument/2006/relationships/hyperlink" Target="https://mvhs-vistausd-ca.schoolloop.com/cms/page_view?d=x&amp;piid=&amp;vpid=1413215283371" TargetMode="External"/><Relationship Id="rId74" Type="http://schemas.openxmlformats.org/officeDocument/2006/relationships/hyperlink" Target="http://wolfpack.guhsd.net/Counseling/Path-to-Success---10th-Grade/index.html" TargetMode="External"/><Relationship Id="rId77" Type="http://schemas.openxmlformats.org/officeDocument/2006/relationships/vmlDrawing" Target="../drawings/vmlDrawing2.vml"/><Relationship Id="rId76" Type="http://schemas.openxmlformats.org/officeDocument/2006/relationships/drawing" Target="../drawings/drawing6.xml"/><Relationship Id="rId71" Type="http://schemas.openxmlformats.org/officeDocument/2006/relationships/hyperlink" Target="https://www.sandiegounified.org/schools/san-diego-high-educational-complex/community-service" TargetMode="External"/><Relationship Id="rId70" Type="http://schemas.openxmlformats.org/officeDocument/2006/relationships/hyperlink" Target="https://www.powayusd.com/en-US/Schools/HS/PHS/Students/Student-Services/Community-Service" TargetMode="External"/><Relationship Id="rId62" Type="http://schemas.openxmlformats.org/officeDocument/2006/relationships/hyperlink" Target="https://www.sandiegounified.org/schools/madison/community-service" TargetMode="External"/><Relationship Id="rId61" Type="http://schemas.openxmlformats.org/officeDocument/2006/relationships/hyperlink" Target="https://www.sandiegounified.org/schools/lincoln/community-service" TargetMode="External"/><Relationship Id="rId64" Type="http://schemas.openxmlformats.org/officeDocument/2006/relationships/hyperlink" Target="https://www.sandiegounified.org/schools/mission-bay/community-service" TargetMode="External"/><Relationship Id="rId63" Type="http://schemas.openxmlformats.org/officeDocument/2006/relationships/hyperlink" Target="https://www.sandiegounified.org/schools/mira-mesa/community-service" TargetMode="External"/><Relationship Id="rId66" Type="http://schemas.openxmlformats.org/officeDocument/2006/relationships/hyperlink" Target="http://montevista.guhsd.net/Students/Community-Service/index.html" TargetMode="External"/><Relationship Id="rId65" Type="http://schemas.openxmlformats.org/officeDocument/2006/relationships/hyperlink" Target="https://www.smusd.org/Page/10673" TargetMode="External"/><Relationship Id="rId68" Type="http://schemas.openxmlformats.org/officeDocument/2006/relationships/hyperlink" Target="https://www.orangeglenhigh.org/apps/pages/index.jsp?uREC_ID=71359&amp;type=d&amp;pREC_ID=134037" TargetMode="External"/><Relationship Id="rId67" Type="http://schemas.openxmlformats.org/officeDocument/2006/relationships/hyperlink" Target="https://www.sandiegounified.org/schools/morse/community-service" TargetMode="External"/><Relationship Id="rId60" Type="http://schemas.openxmlformats.org/officeDocument/2006/relationships/hyperlink" Target="http://lc.sduhsd.net/Counseling/Community-Service/index.html" TargetMode="External"/><Relationship Id="rId69" Type="http://schemas.openxmlformats.org/officeDocument/2006/relationships/hyperlink" Target="http://www.pointlomahigh.com/apps/pages/index.jsp?uREC_ID=197259&amp;type=d&amp;pREC_ID=421706" TargetMode="External"/><Relationship Id="rId51" Type="http://schemas.openxmlformats.org/officeDocument/2006/relationships/hyperlink" Target="https://www.delnortenighthawks.com/apps/pages/index.jsp?uREC_ID=152425&amp;type=d&amp;pREC_ID=297545" TargetMode="External"/><Relationship Id="rId50" Type="http://schemas.openxmlformats.org/officeDocument/2006/relationships/hyperlink" Target="https://www.sandiegounified.org/schools/crawford/community-service" TargetMode="External"/><Relationship Id="rId53" Type="http://schemas.openxmlformats.org/officeDocument/2006/relationships/hyperlink" Target="https://www.sandiegounified.org/schools/henry/community-service-0" TargetMode="External"/><Relationship Id="rId52" Type="http://schemas.openxmlformats.org/officeDocument/2006/relationships/hyperlink" Target="http://www.foothillers.com/index.php/grade-level-info/84-10th-grade" TargetMode="External"/><Relationship Id="rId55" Type="http://schemas.openxmlformats.org/officeDocument/2006/relationships/hyperlink" Target="https://www.sandiegounified.org/schools/kearny-high-educational-complex/community-service-0" TargetMode="External"/><Relationship Id="rId54" Type="http://schemas.openxmlformats.org/officeDocument/2006/relationships/hyperlink" Target="https://www.sandiegounified.org/schools/hoover/leadership-community-service" TargetMode="External"/><Relationship Id="rId57" Type="http://schemas.openxmlformats.org/officeDocument/2006/relationships/hyperlink" Target="https://www.sandiegounified.org/schools/kearny-high-educational-complex/community-service-0" TargetMode="External"/><Relationship Id="rId56" Type="http://schemas.openxmlformats.org/officeDocument/2006/relationships/hyperlink" Target="https://www.sandiegounified.org/schools/kearny-high-educational-complex/community-service-0" TargetMode="External"/><Relationship Id="rId59" Type="http://schemas.openxmlformats.org/officeDocument/2006/relationships/hyperlink" Target="http://www.kingchavez.org/high-school/academic-programs/rotary-club" TargetMode="External"/><Relationship Id="rId58" Type="http://schemas.openxmlformats.org/officeDocument/2006/relationships/hyperlink" Target="https://www.sandiegounified.org/schools/kearny-high-educational-complex/community-service-0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musd.org/Page/6980" TargetMode="External"/><Relationship Id="rId42" Type="http://schemas.openxmlformats.org/officeDocument/2006/relationships/hyperlink" Target="https://www.sandiegounified.org/schools/scrippsranch/juniors" TargetMode="External"/><Relationship Id="rId41" Type="http://schemas.openxmlformats.org/officeDocument/2006/relationships/hyperlink" Target="https://www.sphsgoldeneagles.org/apps/pages/index.jsp?uREC_ID=514326&amp;type=d&amp;pREC_ID=1051128" TargetMode="External"/><Relationship Id="rId44" Type="http://schemas.openxmlformats.org/officeDocument/2006/relationships/hyperlink" Target="https://www.sandiegounified.org/schools/university-city/seniors-brag-packet" TargetMode="External"/><Relationship Id="rId43" Type="http://schemas.openxmlformats.org/officeDocument/2006/relationships/hyperlink" Target="http://tp.sduhsd.net/Counseling/General-Info/index.html" TargetMode="External"/><Relationship Id="rId46" Type="http://schemas.openxmlformats.org/officeDocument/2006/relationships/hyperlink" Target="https://districtdeeds.blog/2017/03/09/san-diego-unified-trustee-psychologist-evans-you-cant-handle-the-arroyo-paseo-charter-high-school-truth-video/" TargetMode="External"/><Relationship Id="rId45" Type="http://schemas.openxmlformats.org/officeDocument/2006/relationships/hyperlink" Target="https://drive.google.com/file/d/0B6mhWdpvJCjXc3RpOWxuQ2ZTMGM/view" TargetMode="External"/><Relationship Id="rId48" Type="http://schemas.openxmlformats.org/officeDocument/2006/relationships/hyperlink" Target="https://sites.google.com/guhsd.net/shsguidance/home" TargetMode="External"/><Relationship Id="rId47" Type="http://schemas.openxmlformats.org/officeDocument/2006/relationships/hyperlink" Target="https://www.cde.ca.gov/SchoolDirectory/details?cdscode=37681713730835" TargetMode="External"/><Relationship Id="rId49" Type="http://schemas.openxmlformats.org/officeDocument/2006/relationships/hyperlink" Target="http://cc.sduhsd.net/Counseling/Community-Service/index.html" TargetMode="External"/><Relationship Id="rId31" Type="http://schemas.openxmlformats.org/officeDocument/2006/relationships/hyperlink" Target="http://mgm-vistausd-ca.schoolloop.com/file/1473924196906/1473923976413/7271102892018852261.pdf" TargetMode="External"/><Relationship Id="rId30" Type="http://schemas.openxmlformats.org/officeDocument/2006/relationships/hyperlink" Target="https://www.audeocharterschool.net/about-2/academic-program/" TargetMode="External"/><Relationship Id="rId33" Type="http://schemas.openxmlformats.org/officeDocument/2006/relationships/hyperlink" Target="https://www.sandiegounified.org/schools/clairemont/imin-after-school-program" TargetMode="External"/><Relationship Id="rId32" Type="http://schemas.openxmlformats.org/officeDocument/2006/relationships/hyperlink" Target="http://charterschool-sandiego.net/wp-content/uploads/2015/01/CSSD-Student-Parent-Handbook-2016-2017.pdf" TargetMode="External"/><Relationship Id="rId35" Type="http://schemas.openxmlformats.org/officeDocument/2006/relationships/hyperlink" Target="https://www.hightechhigh.org/about-us/" TargetMode="External"/><Relationship Id="rId34" Type="http://schemas.openxmlformats.org/officeDocument/2006/relationships/hyperlink" Target="http://www.dellagoacademy.org/college-and-career/map-program/" TargetMode="External"/><Relationship Id="rId37" Type="http://schemas.openxmlformats.org/officeDocument/2006/relationships/hyperlink" Target="http://mountmiguel.guhsd.net/Academics/College-and-Career-Pathways-and-Academies/Academy-of-Medical-and-Health-Sciences/index.html" TargetMode="External"/><Relationship Id="rId36" Type="http://schemas.openxmlformats.org/officeDocument/2006/relationships/hyperlink" Target="https://www.sandiegounified.org/schools/la-jolla/student-opportunities" TargetMode="External"/><Relationship Id="rId39" Type="http://schemas.openxmlformats.org/officeDocument/2006/relationships/hyperlink" Target="https://docs.google.com/document/d/145tGL3TgER0yrwMJIkSmSIYJNCGu5G-G5UkT5zauGLE/edit" TargetMode="External"/><Relationship Id="rId38" Type="http://schemas.openxmlformats.org/officeDocument/2006/relationships/hyperlink" Target="http://www.rbv.vistausd.org/cms/page_view?d=x&amp;piid=&amp;vpid=1370952936255" TargetMode="External"/><Relationship Id="rId20" Type="http://schemas.openxmlformats.org/officeDocument/2006/relationships/hyperlink" Target="http://orh.sweetwaterschools.org/files/2012/06/Community-Service-Guidelines.pdf" TargetMode="External"/><Relationship Id="rId22" Type="http://schemas.openxmlformats.org/officeDocument/2006/relationships/hyperlink" Target="http://sagecreekhs.carlsbadusd.net/comservice" TargetMode="External"/><Relationship Id="rId21" Type="http://schemas.openxmlformats.org/officeDocument/2006/relationships/hyperlink" Target="https://preuss.ucsd.edu/_files/academics/2017_2018_Course_Description_Booklet.pdf" TargetMode="External"/><Relationship Id="rId24" Type="http://schemas.openxmlformats.org/officeDocument/2006/relationships/hyperlink" Target="http://orh.sweetwaterschools.org/files/2012/06/Community-Service-Guidelines.pdf" TargetMode="External"/><Relationship Id="rId23" Type="http://schemas.openxmlformats.org/officeDocument/2006/relationships/hyperlink" Target="http://orh.sweetwaterschools.org/files/2012/06/Community-Service-Guidelines.pdf" TargetMode="External"/><Relationship Id="rId26" Type="http://schemas.openxmlformats.org/officeDocument/2006/relationships/hyperlink" Target="http://orh.sweetwaterschools.org/files/2012/06/Community-Service-Guidelines.pdf" TargetMode="External"/><Relationship Id="rId25" Type="http://schemas.openxmlformats.org/officeDocument/2006/relationships/hyperlink" Target="https://docs.google.com/viewer?a=v&amp;pid=sites&amp;srcid=c2Noc2NvdWdhcnMub3JnfHNjaHMtc2VuaW9yLWV4aGliaXRpb258Z3g6NTk3NDgwOTA4YmZkMDc3ZQ" TargetMode="External"/><Relationship Id="rId28" Type="http://schemas.openxmlformats.org/officeDocument/2006/relationships/hyperlink" Target="http://docs.wixstatic.com/ugd/818ffe_b89b2cc5da4540e4adc64b27ba90aa9c.pdf" TargetMode="External"/><Relationship Id="rId27" Type="http://schemas.openxmlformats.org/officeDocument/2006/relationships/hyperlink" Target="http://www.gompersprep.org/parents/high-school-graduation-requirements/" TargetMode="External"/><Relationship Id="rId29" Type="http://schemas.openxmlformats.org/officeDocument/2006/relationships/hyperlink" Target="http://www.sethigh.org/citizenship/" TargetMode="External"/><Relationship Id="rId11" Type="http://schemas.openxmlformats.org/officeDocument/2006/relationships/hyperlink" Target="http://www.guajome.net/communityservice" TargetMode="External"/><Relationship Id="rId10" Type="http://schemas.openxmlformats.org/officeDocument/2006/relationships/hyperlink" Target="http://www.fallbrookhs.org/FHS/Department/10-Career-Center/1503-Community-Service.html" TargetMode="External"/><Relationship Id="rId13" Type="http://schemas.openxmlformats.org/officeDocument/2006/relationships/hyperlink" Target="http://orh.sweetwaterschools.org/files/2012/06/Community-Service-Guidelines.pdf" TargetMode="External"/><Relationship Id="rId12" Type="http://schemas.openxmlformats.org/officeDocument/2006/relationships/hyperlink" Target="http://www.helixcharter.net/about-hchs/mission-statement" TargetMode="External"/><Relationship Id="rId15" Type="http://schemas.openxmlformats.org/officeDocument/2006/relationships/hyperlink" Target="http://orh.sweetwaterschools.org/files/2012/06/Community-Service-Guidelines.pdf" TargetMode="External"/><Relationship Id="rId14" Type="http://schemas.openxmlformats.org/officeDocument/2006/relationships/hyperlink" Target="http://www.ivyhigh.org/IHS/1973-Untitled.html" TargetMode="External"/><Relationship Id="rId17" Type="http://schemas.openxmlformats.org/officeDocument/2006/relationships/hyperlink" Target="http://www.oasishigh.org/OHS/1974-Untitled.html" TargetMode="External"/><Relationship Id="rId16" Type="http://schemas.openxmlformats.org/officeDocument/2006/relationships/hyperlink" Target="http://orh.sweetwaterschools.org/files/2012/06/Community-Service-Guidelines.pdf" TargetMode="External"/><Relationship Id="rId19" Type="http://schemas.openxmlformats.org/officeDocument/2006/relationships/hyperlink" Target="http://orh.sweetwaterschools.org/files/2012/06/Community-Service-Guidelines.pdf" TargetMode="External"/><Relationship Id="rId18" Type="http://schemas.openxmlformats.org/officeDocument/2006/relationships/hyperlink" Target="https://ohs-ousd-ca.schoolloop.com/communityservice" TargetMode="External"/><Relationship Id="rId1" Type="http://schemas.openxmlformats.org/officeDocument/2006/relationships/comments" Target="../comments3.xml"/><Relationship Id="rId2" Type="http://schemas.openxmlformats.org/officeDocument/2006/relationships/hyperlink" Target="http://orh.sweetwaterschools.org/files/2012/06/Community-Service-Guidelines.pdf" TargetMode="External"/><Relationship Id="rId3" Type="http://schemas.openxmlformats.org/officeDocument/2006/relationships/hyperlink" Target="http://www.bonsallhs.com/community-service/" TargetMode="External"/><Relationship Id="rId4" Type="http://schemas.openxmlformats.org/officeDocument/2006/relationships/hyperlink" Target="https://docs.google.com/document/d/1P-Kx_VLuZI714JEWwRYMH-9Mt2ULYOQs9N2mkQ31Ji4/edit" TargetMode="External"/><Relationship Id="rId9" Type="http://schemas.openxmlformats.org/officeDocument/2006/relationships/hyperlink" Target="http://orh.sweetwaterschools.org/files/2012/06/Community-Service-Guidelines.pdf" TargetMode="External"/><Relationship Id="rId5" Type="http://schemas.openxmlformats.org/officeDocument/2006/relationships/hyperlink" Target="http://orh.sweetwaterschools.org/files/2012/06/Community-Service-Guidelines.pdf" TargetMode="External"/><Relationship Id="rId6" Type="http://schemas.openxmlformats.org/officeDocument/2006/relationships/hyperlink" Target="http://orh.sweetwaterschools.org/files/2012/06/Community-Service-Guidelines.pdf" TargetMode="External"/><Relationship Id="rId7" Type="http://schemas.openxmlformats.org/officeDocument/2006/relationships/hyperlink" Target="https://classicalacademy.com/academics/community-service/" TargetMode="External"/><Relationship Id="rId8" Type="http://schemas.openxmlformats.org/officeDocument/2006/relationships/hyperlink" Target="http://chs.coronadousd.net/static/media/uploads/Coronado%20High%20School/CHS%20Clubs%20Info_AzwdKuV.pdf" TargetMode="External"/><Relationship Id="rId73" Type="http://schemas.openxmlformats.org/officeDocument/2006/relationships/hyperlink" Target="https://www.sandiegounified.org/schools/serra/college-admission" TargetMode="External"/><Relationship Id="rId72" Type="http://schemas.openxmlformats.org/officeDocument/2006/relationships/hyperlink" Target="https://www.sandiegounified.org/schools/san-diego-high-educational-complex/community-service" TargetMode="External"/><Relationship Id="rId75" Type="http://schemas.openxmlformats.org/officeDocument/2006/relationships/hyperlink" Target="https://mvhs-vistausd-ca.schoolloop.com/cms/page_view?d=x&amp;piid=&amp;vpid=1413215283371" TargetMode="External"/><Relationship Id="rId74" Type="http://schemas.openxmlformats.org/officeDocument/2006/relationships/hyperlink" Target="http://wolfpack.guhsd.net/Counseling/Path-to-Success---10th-Grade/index.html" TargetMode="External"/><Relationship Id="rId77" Type="http://schemas.openxmlformats.org/officeDocument/2006/relationships/vmlDrawing" Target="../drawings/vmlDrawing3.vml"/><Relationship Id="rId76" Type="http://schemas.openxmlformats.org/officeDocument/2006/relationships/drawing" Target="../drawings/drawing7.xml"/><Relationship Id="rId71" Type="http://schemas.openxmlformats.org/officeDocument/2006/relationships/hyperlink" Target="https://www.sandiegounified.org/schools/san-diego-high-educational-complex/community-service" TargetMode="External"/><Relationship Id="rId70" Type="http://schemas.openxmlformats.org/officeDocument/2006/relationships/hyperlink" Target="https://www.powayusd.com/en-US/Schools/HS/PHS/Students/Student-Services/Community-Service" TargetMode="External"/><Relationship Id="rId62" Type="http://schemas.openxmlformats.org/officeDocument/2006/relationships/hyperlink" Target="https://www.sandiegounified.org/schools/madison/community-service" TargetMode="External"/><Relationship Id="rId61" Type="http://schemas.openxmlformats.org/officeDocument/2006/relationships/hyperlink" Target="https://www.sandiegounified.org/schools/lincoln/community-service" TargetMode="External"/><Relationship Id="rId64" Type="http://schemas.openxmlformats.org/officeDocument/2006/relationships/hyperlink" Target="https://www.sandiegounified.org/schools/mission-bay/community-service" TargetMode="External"/><Relationship Id="rId63" Type="http://schemas.openxmlformats.org/officeDocument/2006/relationships/hyperlink" Target="https://www.sandiegounified.org/schools/mira-mesa/community-service" TargetMode="External"/><Relationship Id="rId66" Type="http://schemas.openxmlformats.org/officeDocument/2006/relationships/hyperlink" Target="http://montevista.guhsd.net/Students/Community-Service/index.html" TargetMode="External"/><Relationship Id="rId65" Type="http://schemas.openxmlformats.org/officeDocument/2006/relationships/hyperlink" Target="https://www.smusd.org/Page/10673" TargetMode="External"/><Relationship Id="rId68" Type="http://schemas.openxmlformats.org/officeDocument/2006/relationships/hyperlink" Target="https://www.orangeglenhigh.org/apps/pages/index.jsp?uREC_ID=71359&amp;type=d&amp;pREC_ID=134037" TargetMode="External"/><Relationship Id="rId67" Type="http://schemas.openxmlformats.org/officeDocument/2006/relationships/hyperlink" Target="https://www.sandiegounified.org/schools/morse/community-service" TargetMode="External"/><Relationship Id="rId60" Type="http://schemas.openxmlformats.org/officeDocument/2006/relationships/hyperlink" Target="http://lc.sduhsd.net/Counseling/Community-Service/index.html" TargetMode="External"/><Relationship Id="rId69" Type="http://schemas.openxmlformats.org/officeDocument/2006/relationships/hyperlink" Target="http://www.pointlomahigh.com/apps/pages/index.jsp?uREC_ID=197259&amp;type=d&amp;pREC_ID=421706" TargetMode="External"/><Relationship Id="rId51" Type="http://schemas.openxmlformats.org/officeDocument/2006/relationships/hyperlink" Target="https://www.delnortenighthawks.com/apps/pages/index.jsp?uREC_ID=152425&amp;type=d&amp;pREC_ID=297545" TargetMode="External"/><Relationship Id="rId50" Type="http://schemas.openxmlformats.org/officeDocument/2006/relationships/hyperlink" Target="https://www.sandiegounified.org/schools/crawford/community-service" TargetMode="External"/><Relationship Id="rId53" Type="http://schemas.openxmlformats.org/officeDocument/2006/relationships/hyperlink" Target="https://www.sandiegounified.org/schools/henry/community-service-0" TargetMode="External"/><Relationship Id="rId52" Type="http://schemas.openxmlformats.org/officeDocument/2006/relationships/hyperlink" Target="http://www.foothillers.com/index.php/grade-level-info/84-10th-grade" TargetMode="External"/><Relationship Id="rId55" Type="http://schemas.openxmlformats.org/officeDocument/2006/relationships/hyperlink" Target="https://www.sandiegounified.org/schools/kearny-high-educational-complex/community-service-0" TargetMode="External"/><Relationship Id="rId54" Type="http://schemas.openxmlformats.org/officeDocument/2006/relationships/hyperlink" Target="https://www.sandiegounified.org/schools/hoover/leadership-community-service" TargetMode="External"/><Relationship Id="rId57" Type="http://schemas.openxmlformats.org/officeDocument/2006/relationships/hyperlink" Target="https://www.sandiegounified.org/schools/kearny-high-educational-complex/community-service-0" TargetMode="External"/><Relationship Id="rId56" Type="http://schemas.openxmlformats.org/officeDocument/2006/relationships/hyperlink" Target="https://www.sandiegounified.org/schools/kearny-high-educational-complex/community-service-0" TargetMode="External"/><Relationship Id="rId59" Type="http://schemas.openxmlformats.org/officeDocument/2006/relationships/hyperlink" Target="http://www.kingchavez.org/high-school/academic-programs/rotary-club" TargetMode="External"/><Relationship Id="rId58" Type="http://schemas.openxmlformats.org/officeDocument/2006/relationships/hyperlink" Target="https://www.sandiegounified.org/schools/kearny-high-educational-complex/community-service-0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musd.org/Page/10673" TargetMode="External"/><Relationship Id="rId42" Type="http://schemas.openxmlformats.org/officeDocument/2006/relationships/hyperlink" Target="http://www.pointlomahigh.com/apps/pages/index.jsp?uREC_ID=197259&amp;type=d&amp;pREC_ID=421706" TargetMode="External"/><Relationship Id="rId41" Type="http://schemas.openxmlformats.org/officeDocument/2006/relationships/hyperlink" Target="https://www.orangeglenhigh.org/apps/pages/index.jsp?uREC_ID=71359&amp;type=d&amp;pREC_ID=134037" TargetMode="External"/><Relationship Id="rId44" Type="http://schemas.openxmlformats.org/officeDocument/2006/relationships/hyperlink" Target="https://www.sandiegounified.org/schools/clairemont/imin-after-school-program" TargetMode="External"/><Relationship Id="rId43" Type="http://schemas.openxmlformats.org/officeDocument/2006/relationships/hyperlink" Target="https://mvhs-vistausd-ca.schoolloop.com/cms/page_view?d=x&amp;piid=&amp;vpid=1413215283371" TargetMode="External"/><Relationship Id="rId46" Type="http://schemas.openxmlformats.org/officeDocument/2006/relationships/hyperlink" Target="https://www.hightechhigh.org/about-us/" TargetMode="External"/><Relationship Id="rId45" Type="http://schemas.openxmlformats.org/officeDocument/2006/relationships/hyperlink" Target="http://www.dellagoacademy.org/college-and-career/map-program/" TargetMode="External"/><Relationship Id="rId48" Type="http://schemas.openxmlformats.org/officeDocument/2006/relationships/hyperlink" Target="http://mountmiguel.guhsd.net/Academics/College-and-Career-Pathways-and-Academies/Academy-of-Medical-and-Health-Sciences/index.html" TargetMode="External"/><Relationship Id="rId47" Type="http://schemas.openxmlformats.org/officeDocument/2006/relationships/hyperlink" Target="https://www.sandiegounified.org/schools/la-jolla/student-opportunities" TargetMode="External"/><Relationship Id="rId49" Type="http://schemas.openxmlformats.org/officeDocument/2006/relationships/hyperlink" Target="https://docs.google.com/document/d/145tGL3TgER0yrwMJIkSmSIYJNCGu5G-G5UkT5zauGLE/edit" TargetMode="External"/><Relationship Id="rId31" Type="http://schemas.openxmlformats.org/officeDocument/2006/relationships/hyperlink" Target="http://mgm-vistausd-ca.schoolloop.com/file/1473924196906/1473923976413/7271102892018852261.pdf" TargetMode="External"/><Relationship Id="rId30" Type="http://schemas.openxmlformats.org/officeDocument/2006/relationships/hyperlink" Target="https://www.audeocharterschool.net/about-2/academic-program/" TargetMode="External"/><Relationship Id="rId33" Type="http://schemas.openxmlformats.org/officeDocument/2006/relationships/hyperlink" Target="http://echs-ousd-ca.schoolloop.com/file/1231766888029/1251955851376/1119019567028031440.pdf" TargetMode="External"/><Relationship Id="rId32" Type="http://schemas.openxmlformats.org/officeDocument/2006/relationships/hyperlink" Target="http://charterschool-sandiego.net/wp-content/uploads/2015/01/CSSD-Student-Parent-Handbook-2016-2017.pdf" TargetMode="External"/><Relationship Id="rId35" Type="http://schemas.openxmlformats.org/officeDocument/2006/relationships/hyperlink" Target="https://www.smusd.org/Page/6980" TargetMode="External"/><Relationship Id="rId34" Type="http://schemas.openxmlformats.org/officeDocument/2006/relationships/hyperlink" Target="https://sites.google.com/a/hightechhigh.org/timmcnamara/announcements/advisory-communityserviceform" TargetMode="External"/><Relationship Id="rId37" Type="http://schemas.openxmlformats.org/officeDocument/2006/relationships/hyperlink" Target="https://www.sandiegounified.org/schools/henry/student-forms" TargetMode="External"/><Relationship Id="rId36" Type="http://schemas.openxmlformats.org/officeDocument/2006/relationships/hyperlink" Target="https://www.delnortenighthawks.com/apps/pages/index.jsp?uREC_ID=153741&amp;type=d&amp;pREC_ID=327657" TargetMode="External"/><Relationship Id="rId39" Type="http://schemas.openxmlformats.org/officeDocument/2006/relationships/hyperlink" Target="https://www.sandiegounified.org/schools/mira-mesa/community-service" TargetMode="External"/><Relationship Id="rId38" Type="http://schemas.openxmlformats.org/officeDocument/2006/relationships/hyperlink" Target="https://www.sandiegounified.org/schools/lincoln/community-service" TargetMode="External"/><Relationship Id="rId20" Type="http://schemas.openxmlformats.org/officeDocument/2006/relationships/hyperlink" Target="http://sagecreekhs.carlsbadusd.net/comservice" TargetMode="External"/><Relationship Id="rId22" Type="http://schemas.openxmlformats.org/officeDocument/2006/relationships/hyperlink" Target="http://orh.sweetwaterschools.org/files/2012/06/Community-Service-Guidelines.pdf" TargetMode="External"/><Relationship Id="rId21" Type="http://schemas.openxmlformats.org/officeDocument/2006/relationships/hyperlink" Target="http://orh.sweetwaterschools.org/files/2012/06/Community-Service-Guidelines.pdf" TargetMode="External"/><Relationship Id="rId24" Type="http://schemas.openxmlformats.org/officeDocument/2006/relationships/hyperlink" Target="http://orh.sweetwaterschools.org/files/2012/06/Community-Service-Guidelines.pdf" TargetMode="External"/><Relationship Id="rId23" Type="http://schemas.openxmlformats.org/officeDocument/2006/relationships/hyperlink" Target="https://docs.google.com/viewer?a=v&amp;pid=sites&amp;srcid=c2Noc2NvdWdhcnMub3JnfHNjaHMtc2VuaW9yLWV4aGliaXRpb258Z3g6NTk3NDgwOTA4YmZkMDc3ZQ" TargetMode="External"/><Relationship Id="rId26" Type="http://schemas.openxmlformats.org/officeDocument/2006/relationships/hyperlink" Target="https://preuss.ucsd.edu/_files/academics/2017_2018_Course_Description_Booklet.pdf" TargetMode="External"/><Relationship Id="rId25" Type="http://schemas.openxmlformats.org/officeDocument/2006/relationships/hyperlink" Target="https://classicalacademy.com/academics/community-service/" TargetMode="External"/><Relationship Id="rId28" Type="http://schemas.openxmlformats.org/officeDocument/2006/relationships/hyperlink" Target="http://docs.wixstatic.com/ugd/818ffe_b89b2cc5da4540e4adc64b27ba90aa9c.pdf" TargetMode="External"/><Relationship Id="rId27" Type="http://schemas.openxmlformats.org/officeDocument/2006/relationships/hyperlink" Target="http://www.gompersprep.org/parents/high-school-graduation-requirements/" TargetMode="External"/><Relationship Id="rId29" Type="http://schemas.openxmlformats.org/officeDocument/2006/relationships/hyperlink" Target="http://www.sethigh.org/citizenship/" TargetMode="External"/><Relationship Id="rId11" Type="http://schemas.openxmlformats.org/officeDocument/2006/relationships/hyperlink" Target="http://www.helixcharter.net/counseling-guidance/guidance" TargetMode="External"/><Relationship Id="rId10" Type="http://schemas.openxmlformats.org/officeDocument/2006/relationships/hyperlink" Target="http://www.guajome.net/communityservice" TargetMode="External"/><Relationship Id="rId13" Type="http://schemas.openxmlformats.org/officeDocument/2006/relationships/hyperlink" Target="http://www.ivyhigh.org/IHS/1973-Untitled.html" TargetMode="External"/><Relationship Id="rId12" Type="http://schemas.openxmlformats.org/officeDocument/2006/relationships/hyperlink" Target="http://orh.sweetwaterschools.org/files/2012/06/Community-Service-Guidelines.pdf" TargetMode="External"/><Relationship Id="rId15" Type="http://schemas.openxmlformats.org/officeDocument/2006/relationships/hyperlink" Target="http://orh.sweetwaterschools.org/files/2012/06/Community-Service-Guidelines.pdf" TargetMode="External"/><Relationship Id="rId14" Type="http://schemas.openxmlformats.org/officeDocument/2006/relationships/hyperlink" Target="http://orh.sweetwaterschools.org/files/2012/06/Community-Service-Guidelines.pdf" TargetMode="External"/><Relationship Id="rId17" Type="http://schemas.openxmlformats.org/officeDocument/2006/relationships/hyperlink" Target="https://ohs-ousd-ca.schoolloop.com/communityservice" TargetMode="External"/><Relationship Id="rId16" Type="http://schemas.openxmlformats.org/officeDocument/2006/relationships/hyperlink" Target="http://www.oasishigh.org/OHS/1974-Untitled.html" TargetMode="External"/><Relationship Id="rId19" Type="http://schemas.openxmlformats.org/officeDocument/2006/relationships/hyperlink" Target="http://orh.sweetwaterschools.org/files/2012/06/Community-Service-Guidelines.pdf" TargetMode="External"/><Relationship Id="rId18" Type="http://schemas.openxmlformats.org/officeDocument/2006/relationships/hyperlink" Target="http://orh.sweetwaterschools.org/files/2012/06/Community-Service-Guidelines.pdf" TargetMode="External"/><Relationship Id="rId80" Type="http://schemas.openxmlformats.org/officeDocument/2006/relationships/vmlDrawing" Target="../drawings/vmlDrawing4.vml"/><Relationship Id="rId1" Type="http://schemas.openxmlformats.org/officeDocument/2006/relationships/comments" Target="../comments4.xml"/><Relationship Id="rId2" Type="http://schemas.openxmlformats.org/officeDocument/2006/relationships/hyperlink" Target="http://orh.sweetwaterschools.org/files/2012/06/Community-Service-Guidelines.pdf" TargetMode="External"/><Relationship Id="rId3" Type="http://schemas.openxmlformats.org/officeDocument/2006/relationships/hyperlink" Target="http://www.bonsallhs.com/community-service/" TargetMode="External"/><Relationship Id="rId4" Type="http://schemas.openxmlformats.org/officeDocument/2006/relationships/hyperlink" Target="https://drive.google.com/file/d/0B1CTiSD6QNUmYWV3N2VpTjRENXptRkg3S1BHc3RES3lLd0g4/view" TargetMode="External"/><Relationship Id="rId9" Type="http://schemas.openxmlformats.org/officeDocument/2006/relationships/hyperlink" Target="http://www.fallbrookhs.org/FHS/Department/10-Career-Center/1503-Community-Service.html" TargetMode="External"/><Relationship Id="rId5" Type="http://schemas.openxmlformats.org/officeDocument/2006/relationships/hyperlink" Target="http://orh.sweetwaterschools.org/files/2012/06/Community-Service-Guidelines.pdf" TargetMode="External"/><Relationship Id="rId6" Type="http://schemas.openxmlformats.org/officeDocument/2006/relationships/hyperlink" Target="http://orh.sweetwaterschools.org/files/2012/06/Community-Service-Guidelines.pdf" TargetMode="External"/><Relationship Id="rId7" Type="http://schemas.openxmlformats.org/officeDocument/2006/relationships/hyperlink" Target="http://orh.sweetwaterschools.org/files/2012/06/Community-Service-Guidelines.pdf" TargetMode="External"/><Relationship Id="rId8" Type="http://schemas.openxmlformats.org/officeDocument/2006/relationships/hyperlink" Target="http://echs.amhcs.org/about/our-success/" TargetMode="External"/><Relationship Id="rId73" Type="http://schemas.openxmlformats.org/officeDocument/2006/relationships/hyperlink" Target="https://www.sandiegounified.org/schools/san-diego-high-educational-complex/community-service" TargetMode="External"/><Relationship Id="rId72" Type="http://schemas.openxmlformats.org/officeDocument/2006/relationships/hyperlink" Target="https://www.powayusd.com/en-US/Schools/HS/PHS/Students/Student-Services/Community-Service" TargetMode="External"/><Relationship Id="rId75" Type="http://schemas.openxmlformats.org/officeDocument/2006/relationships/hyperlink" Target="https://www.sandiegounified.org/schools/serra/college-admission" TargetMode="External"/><Relationship Id="rId74" Type="http://schemas.openxmlformats.org/officeDocument/2006/relationships/hyperlink" Target="https://www.sandiegounified.org/schools/san-diego-high-educational-complex/community-service" TargetMode="External"/><Relationship Id="rId77" Type="http://schemas.openxmlformats.org/officeDocument/2006/relationships/hyperlink" Target="http://chs.coronadousd.net/static/media/uploads/Coronado%20High%20School/CHS%20Clubs%20Info_AzwdKuV.pdf" TargetMode="External"/><Relationship Id="rId76" Type="http://schemas.openxmlformats.org/officeDocument/2006/relationships/hyperlink" Target="http://wolfpack.guhsd.net/Counseling/Path-to-Success---10th-Grade/index.html" TargetMode="External"/><Relationship Id="rId79" Type="http://schemas.openxmlformats.org/officeDocument/2006/relationships/drawing" Target="../drawings/drawing8.xml"/><Relationship Id="rId78" Type="http://schemas.openxmlformats.org/officeDocument/2006/relationships/hyperlink" Target="http://www.rbv.vistausd.org/cms/page_view?d=x&amp;piid=&amp;vpid=1370952936255" TargetMode="External"/><Relationship Id="rId71" Type="http://schemas.openxmlformats.org/officeDocument/2006/relationships/hyperlink" Target="https://www.sandiegounified.org/schools/morse/community-service" TargetMode="External"/><Relationship Id="rId70" Type="http://schemas.openxmlformats.org/officeDocument/2006/relationships/hyperlink" Target="http://montevista.guhsd.net/Students/Community-Service/index.html" TargetMode="External"/><Relationship Id="rId62" Type="http://schemas.openxmlformats.org/officeDocument/2006/relationships/hyperlink" Target="https://www.sandiegounified.org/schools/kearny-high-educational-complex/community-service-0" TargetMode="External"/><Relationship Id="rId61" Type="http://schemas.openxmlformats.org/officeDocument/2006/relationships/hyperlink" Target="https://www.sandiegounified.org/schools/hoover/leadership-community-service" TargetMode="External"/><Relationship Id="rId64" Type="http://schemas.openxmlformats.org/officeDocument/2006/relationships/hyperlink" Target="https://www.sandiegounified.org/schools/kearny-high-educational-complex/community-service-0" TargetMode="External"/><Relationship Id="rId63" Type="http://schemas.openxmlformats.org/officeDocument/2006/relationships/hyperlink" Target="https://www.sandiegounified.org/schools/kearny-high-educational-complex/community-service-0" TargetMode="External"/><Relationship Id="rId66" Type="http://schemas.openxmlformats.org/officeDocument/2006/relationships/hyperlink" Target="http://www.kingchavez.org/high-school/academic-programs/rotary-club" TargetMode="External"/><Relationship Id="rId65" Type="http://schemas.openxmlformats.org/officeDocument/2006/relationships/hyperlink" Target="https://www.sandiegounified.org/schools/kearny-high-educational-complex/community-service-0" TargetMode="External"/><Relationship Id="rId68" Type="http://schemas.openxmlformats.org/officeDocument/2006/relationships/hyperlink" Target="https://www.sandiegounified.org/schools/madison/community-service" TargetMode="External"/><Relationship Id="rId67" Type="http://schemas.openxmlformats.org/officeDocument/2006/relationships/hyperlink" Target="http://lc.sduhsd.net/Counseling/Community-Service/index.html" TargetMode="External"/><Relationship Id="rId60" Type="http://schemas.openxmlformats.org/officeDocument/2006/relationships/hyperlink" Target="http://www.foothillers.com/index.php/grade-level-info/84-10th-grade" TargetMode="External"/><Relationship Id="rId69" Type="http://schemas.openxmlformats.org/officeDocument/2006/relationships/hyperlink" Target="https://www.sandiegounified.org/schools/mission-bay/community-service" TargetMode="External"/><Relationship Id="rId51" Type="http://schemas.openxmlformats.org/officeDocument/2006/relationships/hyperlink" Target="https://www.sandiegounified.org/schools/scrippsranch/juniors" TargetMode="External"/><Relationship Id="rId50" Type="http://schemas.openxmlformats.org/officeDocument/2006/relationships/hyperlink" Target="https://www.sphsgoldeneagles.org/apps/pages/index.jsp?uREC_ID=514326&amp;type=d&amp;pREC_ID=1051128" TargetMode="External"/><Relationship Id="rId53" Type="http://schemas.openxmlformats.org/officeDocument/2006/relationships/hyperlink" Target="https://www.sandiegounified.org/schools/university-city/seniors-brag-packet" TargetMode="External"/><Relationship Id="rId52" Type="http://schemas.openxmlformats.org/officeDocument/2006/relationships/hyperlink" Target="http://tp.sduhsd.net/Counseling/General-Info/index.html" TargetMode="External"/><Relationship Id="rId55" Type="http://schemas.openxmlformats.org/officeDocument/2006/relationships/hyperlink" Target="https://districtdeeds.blog/2017/03/09/san-diego-unified-trustee-psychologist-evans-you-cant-handle-the-arroyo-paseo-charter-high-school-truth-video/" TargetMode="External"/><Relationship Id="rId54" Type="http://schemas.openxmlformats.org/officeDocument/2006/relationships/hyperlink" Target="https://drive.google.com/file/d/0B6mhWdpvJCjXc3RpOWxuQ2ZTMGM/view" TargetMode="External"/><Relationship Id="rId57" Type="http://schemas.openxmlformats.org/officeDocument/2006/relationships/hyperlink" Target="https://sites.google.com/guhsd.net/shsguidance/home" TargetMode="External"/><Relationship Id="rId56" Type="http://schemas.openxmlformats.org/officeDocument/2006/relationships/hyperlink" Target="https://www.cde.ca.gov/SchoolDirectory/details?cdscode=37681713730835" TargetMode="External"/><Relationship Id="rId59" Type="http://schemas.openxmlformats.org/officeDocument/2006/relationships/hyperlink" Target="https://www.sandiegounified.org/schools/crawford/community-service" TargetMode="External"/><Relationship Id="rId58" Type="http://schemas.openxmlformats.org/officeDocument/2006/relationships/hyperlink" Target="http://cc.sduhsd.net/Counseling/Community-Service/index.html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26.0"/>
    <col customWidth="1" min="4" max="4" width="14.14"/>
    <col customWidth="1" min="8" max="8" width="9.14"/>
  </cols>
  <sheetData>
    <row r="1">
      <c r="A1" s="2" t="s">
        <v>2</v>
      </c>
      <c r="B1" s="4" t="s">
        <v>7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  <c r="H1" s="6" t="s">
        <v>17</v>
      </c>
      <c r="I1" s="7" t="s">
        <v>18</v>
      </c>
      <c r="J1" s="8" t="s">
        <v>22</v>
      </c>
      <c r="K1" s="8" t="s">
        <v>26</v>
      </c>
      <c r="L1" s="8" t="s">
        <v>27</v>
      </c>
      <c r="M1" s="9" t="s">
        <v>28</v>
      </c>
      <c r="N1" s="9" t="s">
        <v>31</v>
      </c>
      <c r="O1" s="10" t="s">
        <v>32</v>
      </c>
      <c r="P1" s="11" t="s">
        <v>33</v>
      </c>
      <c r="Q1" s="11" t="s">
        <v>34</v>
      </c>
      <c r="R1" s="12" t="s">
        <v>35</v>
      </c>
      <c r="S1" s="13" t="s">
        <v>36</v>
      </c>
      <c r="T1" s="13" t="s">
        <v>35</v>
      </c>
      <c r="U1" s="14" t="s">
        <v>38</v>
      </c>
      <c r="V1" s="15" t="s">
        <v>40</v>
      </c>
      <c r="W1" s="17" t="s">
        <v>44</v>
      </c>
    </row>
    <row r="2">
      <c r="A2" s="18" t="s">
        <v>49</v>
      </c>
      <c r="B2" s="20" t="s">
        <v>51</v>
      </c>
      <c r="C2" s="20" t="s">
        <v>58</v>
      </c>
      <c r="D2" s="27" t="s">
        <v>59</v>
      </c>
      <c r="E2" s="29">
        <v>92105.0</v>
      </c>
      <c r="F2" s="31" t="s">
        <v>65</v>
      </c>
      <c r="G2" s="33">
        <v>140.0</v>
      </c>
      <c r="H2" s="35">
        <v>105.0</v>
      </c>
      <c r="I2" s="37">
        <v>0.54</v>
      </c>
      <c r="J2" s="38" t="s">
        <v>79</v>
      </c>
      <c r="K2" s="38" t="s">
        <v>71</v>
      </c>
      <c r="L2" s="38"/>
      <c r="M2" s="38"/>
      <c r="N2" s="38"/>
      <c r="O2" s="38" t="s">
        <v>69</v>
      </c>
      <c r="P2" s="38"/>
      <c r="Q2" s="38"/>
      <c r="R2" s="39" t="s">
        <v>79</v>
      </c>
      <c r="S2" s="43" t="str">
        <f>vlookup(A2,KeyClub!B:C,2,FALSE)</f>
        <v>--</v>
      </c>
      <c r="T2" s="43" t="str">
        <f>vlookup(A2,JROTC!B:E,4,FALSE)</f>
        <v>#N/A</v>
      </c>
      <c r="U2" s="47"/>
      <c r="V2" s="38"/>
      <c r="W2" s="47"/>
    </row>
    <row r="3">
      <c r="A3" s="40" t="s">
        <v>104</v>
      </c>
      <c r="B3" s="42" t="s">
        <v>105</v>
      </c>
      <c r="C3" s="42" t="s">
        <v>58</v>
      </c>
      <c r="D3" s="44" t="s">
        <v>59</v>
      </c>
      <c r="E3" s="42" t="s">
        <v>109</v>
      </c>
      <c r="F3" s="45" t="s">
        <v>65</v>
      </c>
      <c r="G3" s="46">
        <v>759.0</v>
      </c>
      <c r="H3" s="25">
        <v>427.0</v>
      </c>
      <c r="I3" s="56">
        <v>0.49</v>
      </c>
      <c r="J3" s="58" t="s">
        <v>112</v>
      </c>
      <c r="K3" s="58" t="s">
        <v>114</v>
      </c>
      <c r="L3" s="50" t="s">
        <v>115</v>
      </c>
      <c r="M3" s="50"/>
      <c r="N3" s="49"/>
      <c r="O3" s="52" t="s">
        <v>69</v>
      </c>
      <c r="P3" s="60" t="s">
        <v>118</v>
      </c>
      <c r="Q3" s="54"/>
      <c r="R3" s="55" t="s">
        <v>79</v>
      </c>
      <c r="S3" s="55" t="str">
        <f>vlookup(A3,KeyClub!B:C,2,FALSE)</f>
        <v>--</v>
      </c>
      <c r="T3" s="55" t="str">
        <f>vlookup(A3,JROTC!B:E,4,FALSE)</f>
        <v>#N/A</v>
      </c>
      <c r="U3" s="54"/>
      <c r="V3" s="54"/>
      <c r="W3" s="53"/>
    </row>
    <row r="4">
      <c r="A4" s="52" t="s">
        <v>50</v>
      </c>
      <c r="B4" s="54"/>
      <c r="C4" s="54" t="s">
        <v>60</v>
      </c>
      <c r="D4" s="59" t="s">
        <v>61</v>
      </c>
      <c r="E4" s="54" t="s">
        <v>64</v>
      </c>
      <c r="F4" s="23" t="s">
        <v>65</v>
      </c>
      <c r="G4" s="61">
        <v>2487.0</v>
      </c>
      <c r="H4" s="25">
        <v>2326.0</v>
      </c>
      <c r="I4" s="62">
        <v>0.9</v>
      </c>
      <c r="J4" s="54" t="s">
        <v>69</v>
      </c>
      <c r="K4" s="54" t="s">
        <v>71</v>
      </c>
      <c r="L4" s="54" t="s">
        <v>72</v>
      </c>
      <c r="M4" s="63">
        <v>30.0</v>
      </c>
      <c r="N4" s="54">
        <f t="shared" ref="N4:N5" si="1">M4/4</f>
        <v>7.5</v>
      </c>
      <c r="O4" s="52" t="s">
        <v>69</v>
      </c>
      <c r="P4" s="53"/>
      <c r="Q4" s="54"/>
      <c r="R4" s="55" t="s">
        <v>79</v>
      </c>
      <c r="S4" s="57" t="str">
        <f>vlookup(A4,KeyClub!B:C,2,FALSE)</f>
        <v>--</v>
      </c>
      <c r="T4" s="57" t="str">
        <f>vlookup(A4,JROTC!B:E,4,FALSE)</f>
        <v>#N/A</v>
      </c>
      <c r="U4" s="53">
        <f t="shared" ref="U4:U5" si="2">H4</f>
        <v>2326</v>
      </c>
      <c r="V4" s="23" t="s">
        <v>84</v>
      </c>
      <c r="W4" s="52" t="s">
        <v>87</v>
      </c>
    </row>
    <row r="5">
      <c r="A5" s="52" t="s">
        <v>88</v>
      </c>
      <c r="B5" s="53" t="s">
        <v>90</v>
      </c>
      <c r="C5" s="54" t="s">
        <v>11</v>
      </c>
      <c r="D5" s="59" t="s">
        <v>95</v>
      </c>
      <c r="E5" s="54" t="s">
        <v>96</v>
      </c>
      <c r="F5" s="23" t="s">
        <v>65</v>
      </c>
      <c r="G5" s="61">
        <v>330.0</v>
      </c>
      <c r="H5" s="25">
        <v>229.0</v>
      </c>
      <c r="I5" s="55"/>
      <c r="J5" s="54" t="s">
        <v>69</v>
      </c>
      <c r="K5" s="54"/>
      <c r="L5" s="54" t="s">
        <v>107</v>
      </c>
      <c r="M5" s="63">
        <v>80.0</v>
      </c>
      <c r="N5" s="54">
        <f t="shared" si="1"/>
        <v>20</v>
      </c>
      <c r="O5" s="52" t="s">
        <v>69</v>
      </c>
      <c r="P5" s="53"/>
      <c r="Q5" s="54"/>
      <c r="R5" s="55" t="s">
        <v>79</v>
      </c>
      <c r="S5" s="57" t="str">
        <f>vlookup(A5,KeyClub!B:C,2,FALSE)</f>
        <v>--</v>
      </c>
      <c r="T5" s="57" t="str">
        <f>vlookup(A5,JROTC!B:E,4,FALSE)</f>
        <v>#N/A</v>
      </c>
      <c r="U5" s="53">
        <f t="shared" si="2"/>
        <v>229</v>
      </c>
      <c r="V5" s="23" t="s">
        <v>84</v>
      </c>
      <c r="W5" s="53"/>
    </row>
    <row r="6">
      <c r="A6" s="52" t="s">
        <v>166</v>
      </c>
      <c r="B6" s="54" t="s">
        <v>167</v>
      </c>
      <c r="C6" s="54" t="s">
        <v>21</v>
      </c>
      <c r="D6" s="59" t="s">
        <v>169</v>
      </c>
      <c r="E6" s="54" t="s">
        <v>177</v>
      </c>
      <c r="F6" s="23" t="s">
        <v>65</v>
      </c>
      <c r="G6" s="61">
        <v>131.0</v>
      </c>
      <c r="H6" s="25">
        <v>133.0</v>
      </c>
      <c r="I6" s="62">
        <v>0.92</v>
      </c>
      <c r="J6" s="54" t="s">
        <v>79</v>
      </c>
      <c r="K6" s="54" t="s">
        <v>165</v>
      </c>
      <c r="L6" s="54" t="s">
        <v>165</v>
      </c>
      <c r="M6" s="54" t="s">
        <v>165</v>
      </c>
      <c r="N6" s="54" t="s">
        <v>165</v>
      </c>
      <c r="O6" s="52" t="s">
        <v>165</v>
      </c>
      <c r="P6" s="79" t="s">
        <v>165</v>
      </c>
      <c r="Q6" s="54"/>
      <c r="R6" s="55" t="s">
        <v>79</v>
      </c>
      <c r="S6" s="55" t="str">
        <f>vlookup(A6,KeyClub!B:C,2,FALSE)</f>
        <v>--</v>
      </c>
      <c r="T6" s="55" t="str">
        <f>vlookup(A6,JROTC!B:E,4,FALSE)</f>
        <v>#N/A</v>
      </c>
      <c r="U6" s="54" t="s">
        <v>165</v>
      </c>
      <c r="V6" s="54"/>
      <c r="W6" s="52" t="s">
        <v>165</v>
      </c>
    </row>
    <row r="7">
      <c r="A7" s="67" t="s">
        <v>192</v>
      </c>
      <c r="B7" s="68" t="s">
        <v>194</v>
      </c>
      <c r="C7" s="68" t="s">
        <v>195</v>
      </c>
      <c r="D7" s="69" t="s">
        <v>196</v>
      </c>
      <c r="E7" s="68" t="s">
        <v>207</v>
      </c>
      <c r="F7" s="70" t="s">
        <v>65</v>
      </c>
      <c r="G7" s="71">
        <v>1991.0</v>
      </c>
      <c r="H7" s="72">
        <v>2406.0</v>
      </c>
      <c r="I7" s="73">
        <v>0.99</v>
      </c>
      <c r="J7" s="68" t="s">
        <v>79</v>
      </c>
      <c r="K7" s="68" t="s">
        <v>143</v>
      </c>
      <c r="L7" s="68" t="s">
        <v>144</v>
      </c>
      <c r="M7" s="74">
        <v>50.0</v>
      </c>
      <c r="N7" s="68">
        <f t="shared" ref="N7:N9" si="3">M7/4</f>
        <v>12.5</v>
      </c>
      <c r="O7" s="67" t="s">
        <v>69</v>
      </c>
      <c r="P7" s="87" t="s">
        <v>211</v>
      </c>
      <c r="Q7" s="68"/>
      <c r="R7" s="75" t="s">
        <v>79</v>
      </c>
      <c r="S7" s="75">
        <f>vlookup(A7,KeyClub!B:C,2,FALSE)</f>
        <v>106</v>
      </c>
      <c r="T7" s="75" t="str">
        <f>vlookup(A7,JROTC!B:E,4,FALSE)</f>
        <v>#N/A</v>
      </c>
      <c r="U7" s="74">
        <f>vlookup(A7,KeyClub!B:C,2,FALSE)</f>
        <v>106</v>
      </c>
      <c r="V7" s="70" t="s">
        <v>225</v>
      </c>
      <c r="W7" s="78"/>
    </row>
    <row r="8">
      <c r="A8" s="52" t="s">
        <v>116</v>
      </c>
      <c r="B8" s="53"/>
      <c r="C8" s="54" t="s">
        <v>23</v>
      </c>
      <c r="D8" s="59" t="s">
        <v>117</v>
      </c>
      <c r="E8" s="54" t="s">
        <v>121</v>
      </c>
      <c r="F8" s="23" t="s">
        <v>65</v>
      </c>
      <c r="G8" s="61">
        <v>2685.0</v>
      </c>
      <c r="H8" s="25">
        <v>2255.0</v>
      </c>
      <c r="I8" s="62">
        <v>0.93</v>
      </c>
      <c r="J8" s="54" t="s">
        <v>69</v>
      </c>
      <c r="K8" s="54" t="s">
        <v>71</v>
      </c>
      <c r="L8" s="54" t="s">
        <v>72</v>
      </c>
      <c r="M8" s="63">
        <v>20.0</v>
      </c>
      <c r="N8" s="54">
        <f t="shared" si="3"/>
        <v>5</v>
      </c>
      <c r="O8" s="52" t="s">
        <v>69</v>
      </c>
      <c r="P8" s="54"/>
      <c r="Q8" s="54"/>
      <c r="R8" s="55" t="s">
        <v>79</v>
      </c>
      <c r="S8" s="57">
        <f>vlookup(A8,KeyClub!B:C,2,FALSE)</f>
        <v>54</v>
      </c>
      <c r="T8" s="57" t="str">
        <f>vlookup(A8,JROTC!B:E,4,FALSE)</f>
        <v>#N/A</v>
      </c>
      <c r="U8" s="53">
        <f t="shared" ref="U8:U9" si="4">H8</f>
        <v>2255</v>
      </c>
      <c r="V8" s="23" t="s">
        <v>84</v>
      </c>
      <c r="W8" s="52" t="s">
        <v>126</v>
      </c>
    </row>
    <row r="9">
      <c r="A9" s="52" t="s">
        <v>128</v>
      </c>
      <c r="B9" s="53"/>
      <c r="C9" s="54" t="s">
        <v>60</v>
      </c>
      <c r="D9" s="59" t="s">
        <v>61</v>
      </c>
      <c r="E9" s="54" t="s">
        <v>129</v>
      </c>
      <c r="F9" s="23" t="s">
        <v>65</v>
      </c>
      <c r="G9" s="61">
        <v>1474.0</v>
      </c>
      <c r="H9" s="25">
        <v>1607.0</v>
      </c>
      <c r="I9" s="62">
        <v>0.91</v>
      </c>
      <c r="J9" s="54" t="s">
        <v>69</v>
      </c>
      <c r="K9" s="54" t="s">
        <v>71</v>
      </c>
      <c r="L9" s="54" t="s">
        <v>72</v>
      </c>
      <c r="M9" s="63">
        <v>30.0</v>
      </c>
      <c r="N9" s="54">
        <f t="shared" si="3"/>
        <v>7.5</v>
      </c>
      <c r="O9" s="52" t="s">
        <v>69</v>
      </c>
      <c r="P9" s="54"/>
      <c r="Q9" s="54"/>
      <c r="R9" s="55" t="s">
        <v>79</v>
      </c>
      <c r="S9" s="57" t="str">
        <f>vlookup(A9,KeyClub!B:C,2,FALSE)</f>
        <v>--</v>
      </c>
      <c r="T9" s="57" t="str">
        <f>vlookup(A9,JROTC!B:E,4,FALSE)</f>
        <v>#N/A</v>
      </c>
      <c r="U9" s="53">
        <f t="shared" si="4"/>
        <v>1607</v>
      </c>
      <c r="V9" s="23" t="s">
        <v>84</v>
      </c>
      <c r="W9" s="52" t="s">
        <v>87</v>
      </c>
    </row>
    <row r="10">
      <c r="A10" s="52" t="s">
        <v>242</v>
      </c>
      <c r="B10" s="54" t="s">
        <v>243</v>
      </c>
      <c r="C10" s="54" t="s">
        <v>58</v>
      </c>
      <c r="D10" s="59" t="s">
        <v>59</v>
      </c>
      <c r="E10" s="54" t="s">
        <v>109</v>
      </c>
      <c r="F10" s="23" t="s">
        <v>65</v>
      </c>
      <c r="G10" s="61">
        <v>2187.0</v>
      </c>
      <c r="H10" s="25">
        <v>1918.0</v>
      </c>
      <c r="I10" s="62">
        <v>0.32</v>
      </c>
      <c r="J10" s="88" t="s">
        <v>112</v>
      </c>
      <c r="K10" s="88" t="s">
        <v>114</v>
      </c>
      <c r="L10" s="28" t="s">
        <v>250</v>
      </c>
      <c r="M10" s="28"/>
      <c r="N10" s="54"/>
      <c r="O10" s="52" t="s">
        <v>69</v>
      </c>
      <c r="P10" s="54"/>
      <c r="Q10" s="54"/>
      <c r="R10" s="64" t="s">
        <v>79</v>
      </c>
      <c r="S10" s="66" t="str">
        <f>vlookup(A10,KeyClub!B:C,2,FALSE)</f>
        <v>--</v>
      </c>
      <c r="T10" s="66" t="str">
        <f>vlookup(A10,JROTC!B:E,4,FALSE)</f>
        <v>#N/A</v>
      </c>
      <c r="U10" s="86">
        <f>H10/3</f>
        <v>639.3333333</v>
      </c>
      <c r="V10" s="88" t="s">
        <v>254</v>
      </c>
      <c r="W10" s="90"/>
    </row>
    <row r="11">
      <c r="A11" s="52" t="s">
        <v>131</v>
      </c>
      <c r="B11" s="53"/>
      <c r="C11" s="54" t="s">
        <v>60</v>
      </c>
      <c r="D11" s="59" t="s">
        <v>61</v>
      </c>
      <c r="E11" s="54" t="s">
        <v>132</v>
      </c>
      <c r="F11" s="23" t="s">
        <v>65</v>
      </c>
      <c r="G11" s="61">
        <v>2679.0</v>
      </c>
      <c r="H11" s="25">
        <v>2586.0</v>
      </c>
      <c r="I11" s="62">
        <v>0.89</v>
      </c>
      <c r="J11" s="54" t="s">
        <v>69</v>
      </c>
      <c r="K11" s="54" t="s">
        <v>71</v>
      </c>
      <c r="L11" s="54" t="s">
        <v>72</v>
      </c>
      <c r="M11" s="63">
        <v>30.0</v>
      </c>
      <c r="N11" s="54">
        <f>M11/4</f>
        <v>7.5</v>
      </c>
      <c r="O11" s="52" t="s">
        <v>69</v>
      </c>
      <c r="P11" s="54"/>
      <c r="Q11" s="54"/>
      <c r="R11" s="64" t="s">
        <v>79</v>
      </c>
      <c r="S11" s="57" t="str">
        <f>vlookup(A11,KeyClub!B:C,2,FALSE)</f>
        <v>--</v>
      </c>
      <c r="T11" s="57" t="str">
        <f>vlookup(A11,JROTC!B:E,4,FALSE)</f>
        <v>#N/A</v>
      </c>
      <c r="U11" s="53">
        <v>2679.0</v>
      </c>
      <c r="V11" s="23" t="s">
        <v>84</v>
      </c>
      <c r="W11" s="52" t="s">
        <v>87</v>
      </c>
    </row>
    <row r="12">
      <c r="A12" s="67" t="s">
        <v>278</v>
      </c>
      <c r="B12" s="68" t="s">
        <v>279</v>
      </c>
      <c r="C12" s="68" t="s">
        <v>58</v>
      </c>
      <c r="D12" s="112" t="s">
        <v>280</v>
      </c>
      <c r="E12" s="68" t="s">
        <v>284</v>
      </c>
      <c r="F12" s="70" t="s">
        <v>65</v>
      </c>
      <c r="G12" s="71">
        <v>200.0</v>
      </c>
      <c r="H12" s="72">
        <v>957.0</v>
      </c>
      <c r="I12" s="73">
        <v>0.89</v>
      </c>
      <c r="J12" s="68" t="s">
        <v>79</v>
      </c>
      <c r="K12" s="68" t="s">
        <v>165</v>
      </c>
      <c r="L12" s="68" t="s">
        <v>165</v>
      </c>
      <c r="M12" s="68" t="s">
        <v>165</v>
      </c>
      <c r="N12" s="68" t="s">
        <v>165</v>
      </c>
      <c r="O12" s="67" t="s">
        <v>69</v>
      </c>
      <c r="P12" s="68"/>
      <c r="Q12" s="68"/>
      <c r="R12" s="75" t="s">
        <v>79</v>
      </c>
      <c r="S12" s="75">
        <f>vlookup(A12,KeyClub!B:C,2,FALSE)</f>
        <v>7</v>
      </c>
      <c r="T12" s="75" t="str">
        <f>vlookup(A12,JROTC!B:E,4,FALSE)</f>
        <v>#N/A</v>
      </c>
      <c r="U12" s="74">
        <f>vlookup(A12,KeyClub!B:C,2,FALSE)</f>
        <v>7</v>
      </c>
      <c r="V12" s="70" t="s">
        <v>225</v>
      </c>
      <c r="W12" s="78" t="s">
        <v>165</v>
      </c>
    </row>
    <row r="13">
      <c r="A13" s="52" t="s">
        <v>138</v>
      </c>
      <c r="B13" s="54"/>
      <c r="C13" s="54" t="s">
        <v>139</v>
      </c>
      <c r="D13" s="59" t="s">
        <v>140</v>
      </c>
      <c r="E13" s="54" t="s">
        <v>141</v>
      </c>
      <c r="F13" s="23" t="s">
        <v>65</v>
      </c>
      <c r="G13" s="61">
        <v>906.0</v>
      </c>
      <c r="H13" s="65">
        <v>1247.0</v>
      </c>
      <c r="I13" s="62">
        <v>0.99</v>
      </c>
      <c r="J13" s="54" t="s">
        <v>69</v>
      </c>
      <c r="K13" s="54" t="s">
        <v>143</v>
      </c>
      <c r="L13" s="54" t="s">
        <v>144</v>
      </c>
      <c r="M13" s="63">
        <v>150.0</v>
      </c>
      <c r="N13" s="54">
        <f>M13/4</f>
        <v>37.5</v>
      </c>
      <c r="O13" s="52" t="s">
        <v>69</v>
      </c>
      <c r="P13" s="54"/>
      <c r="Q13" s="54"/>
      <c r="R13" s="64" t="s">
        <v>79</v>
      </c>
      <c r="S13" s="66" t="str">
        <f>vlookup(A13,KeyClub!B:C,2,FALSE)</f>
        <v>--</v>
      </c>
      <c r="T13" s="66" t="str">
        <f>vlookup(A13,JROTC!B:E,4,FALSE)</f>
        <v>#N/A</v>
      </c>
      <c r="U13" s="53">
        <f>H13</f>
        <v>1247</v>
      </c>
      <c r="V13" s="23" t="s">
        <v>84</v>
      </c>
      <c r="W13" s="52" t="s">
        <v>146</v>
      </c>
    </row>
    <row r="14">
      <c r="A14" s="108" t="s">
        <v>275</v>
      </c>
      <c r="B14" s="110"/>
      <c r="C14" s="110" t="s">
        <v>24</v>
      </c>
      <c r="D14" s="113" t="s">
        <v>288</v>
      </c>
      <c r="E14" s="110" t="s">
        <v>290</v>
      </c>
      <c r="F14" s="116" t="s">
        <v>65</v>
      </c>
      <c r="G14" s="118">
        <v>1193.0</v>
      </c>
      <c r="H14" s="121">
        <v>1211.0</v>
      </c>
      <c r="I14" s="122">
        <v>0.98</v>
      </c>
      <c r="J14" s="128" t="s">
        <v>79</v>
      </c>
      <c r="K14" s="110" t="s">
        <v>143</v>
      </c>
      <c r="L14" s="128" t="s">
        <v>165</v>
      </c>
      <c r="M14" s="114"/>
      <c r="N14" s="110"/>
      <c r="O14" s="108"/>
      <c r="P14" s="129"/>
      <c r="Q14" s="110"/>
      <c r="R14" s="130" t="s">
        <v>69</v>
      </c>
      <c r="S14" s="133">
        <f>vlookup(A14,KeyClub!B:C,2,FALSE)</f>
        <v>8</v>
      </c>
      <c r="T14" s="133">
        <f>vlookup(A14,JROTC!B:E,4,FALSE)</f>
        <v>103</v>
      </c>
      <c r="U14" s="135">
        <f t="shared" ref="U14:U15" si="5">T14</f>
        <v>103</v>
      </c>
      <c r="V14" s="137" t="s">
        <v>297</v>
      </c>
      <c r="W14" s="139"/>
    </row>
    <row r="15">
      <c r="A15" s="67" t="s">
        <v>292</v>
      </c>
      <c r="B15" s="68" t="s">
        <v>155</v>
      </c>
      <c r="C15" s="68" t="s">
        <v>58</v>
      </c>
      <c r="D15" s="112" t="s">
        <v>302</v>
      </c>
      <c r="E15" s="68" t="s">
        <v>304</v>
      </c>
      <c r="F15" s="70" t="s">
        <v>65</v>
      </c>
      <c r="G15" s="71">
        <v>1161.0</v>
      </c>
      <c r="H15" s="72">
        <v>1098.0</v>
      </c>
      <c r="I15" s="73">
        <v>0.79</v>
      </c>
      <c r="J15" s="68" t="s">
        <v>79</v>
      </c>
      <c r="K15" s="68" t="s">
        <v>71</v>
      </c>
      <c r="L15" s="68" t="s">
        <v>107</v>
      </c>
      <c r="M15" s="74">
        <v>40.0</v>
      </c>
      <c r="N15" s="68">
        <f>M15/4</f>
        <v>10</v>
      </c>
      <c r="O15" s="67" t="s">
        <v>69</v>
      </c>
      <c r="P15" s="68"/>
      <c r="Q15" s="68"/>
      <c r="R15" s="75" t="s">
        <v>69</v>
      </c>
      <c r="S15" s="142">
        <f>vlookup(A15,KeyClub!B:C,2,FALSE)</f>
        <v>36</v>
      </c>
      <c r="T15" s="142">
        <f>vlookup(A15,JROTC!B:E,4,FALSE)</f>
        <v>100</v>
      </c>
      <c r="U15" s="74">
        <f t="shared" si="5"/>
        <v>100</v>
      </c>
      <c r="V15" s="80" t="s">
        <v>311</v>
      </c>
      <c r="W15" s="77"/>
    </row>
    <row r="16">
      <c r="A16" s="52" t="s">
        <v>312</v>
      </c>
      <c r="B16" s="54" t="s">
        <v>313</v>
      </c>
      <c r="C16" s="54" t="s">
        <v>139</v>
      </c>
      <c r="D16" s="59" t="s">
        <v>140</v>
      </c>
      <c r="E16" s="54" t="s">
        <v>316</v>
      </c>
      <c r="F16" s="23" t="s">
        <v>65</v>
      </c>
      <c r="G16" s="61">
        <v>512.0</v>
      </c>
      <c r="H16" s="25">
        <v>751.0</v>
      </c>
      <c r="I16" s="55"/>
      <c r="J16" s="88" t="s">
        <v>79</v>
      </c>
      <c r="K16" s="54" t="s">
        <v>143</v>
      </c>
      <c r="L16" s="88" t="s">
        <v>317</v>
      </c>
      <c r="M16" s="54" t="s">
        <v>165</v>
      </c>
      <c r="N16" s="54"/>
      <c r="O16" s="52" t="s">
        <v>69</v>
      </c>
      <c r="P16" s="54" t="s">
        <v>318</v>
      </c>
      <c r="Q16" s="54"/>
      <c r="R16" s="55" t="s">
        <v>79</v>
      </c>
      <c r="S16" s="57">
        <f>vlookup(A16,KeyClub!B:C,2,FALSE)</f>
        <v>35</v>
      </c>
      <c r="T16" s="57" t="str">
        <f>vlookup(A16,JROTC!B:E,4,FALSE)</f>
        <v>#N/A</v>
      </c>
      <c r="U16" s="53">
        <f t="shared" ref="U16:U17" si="6">S16</f>
        <v>35</v>
      </c>
      <c r="V16" s="23" t="s">
        <v>233</v>
      </c>
      <c r="W16" s="52" t="s">
        <v>165</v>
      </c>
    </row>
    <row r="17">
      <c r="A17" s="149" t="s">
        <v>319</v>
      </c>
      <c r="B17" s="151" t="s">
        <v>321</v>
      </c>
      <c r="C17" s="151" t="s">
        <v>53</v>
      </c>
      <c r="D17" s="153" t="s">
        <v>324</v>
      </c>
      <c r="E17" s="151" t="s">
        <v>332</v>
      </c>
      <c r="F17" s="155" t="s">
        <v>65</v>
      </c>
      <c r="G17" s="156">
        <v>435.0</v>
      </c>
      <c r="H17" s="152">
        <v>2081.0</v>
      </c>
      <c r="I17" s="158">
        <v>0.99</v>
      </c>
      <c r="J17" s="151" t="s">
        <v>79</v>
      </c>
      <c r="K17" s="151"/>
      <c r="L17" s="151"/>
      <c r="M17" s="151" t="s">
        <v>165</v>
      </c>
      <c r="N17" s="151"/>
      <c r="O17" s="149" t="s">
        <v>69</v>
      </c>
      <c r="P17" s="151"/>
      <c r="Q17" s="151"/>
      <c r="R17" s="160" t="s">
        <v>79</v>
      </c>
      <c r="S17" s="161">
        <f>vlookup(A17,KeyClub!B:C,2,FALSE)</f>
        <v>80</v>
      </c>
      <c r="T17" s="161" t="str">
        <f>vlookup(A17,JROTC!B:E,4,FALSE)</f>
        <v>#N/A</v>
      </c>
      <c r="U17" s="162">
        <f t="shared" si="6"/>
        <v>80</v>
      </c>
      <c r="V17" s="163" t="s">
        <v>233</v>
      </c>
      <c r="W17" s="162"/>
    </row>
    <row r="18">
      <c r="A18" s="108" t="s">
        <v>282</v>
      </c>
      <c r="B18" s="110" t="s">
        <v>283</v>
      </c>
      <c r="C18" s="110" t="s">
        <v>58</v>
      </c>
      <c r="D18" s="113" t="s">
        <v>59</v>
      </c>
      <c r="E18" s="114">
        <v>92101.0</v>
      </c>
      <c r="F18" s="116" t="s">
        <v>65</v>
      </c>
      <c r="G18" s="118">
        <v>343.0</v>
      </c>
      <c r="H18" s="121">
        <v>458.0</v>
      </c>
      <c r="I18" s="123"/>
      <c r="J18" s="128" t="s">
        <v>69</v>
      </c>
      <c r="K18" s="110" t="s">
        <v>71</v>
      </c>
      <c r="L18" s="128" t="s">
        <v>252</v>
      </c>
      <c r="M18" s="128">
        <v>100.0</v>
      </c>
      <c r="N18" s="110">
        <f>M18/4</f>
        <v>25</v>
      </c>
      <c r="O18" s="108" t="s">
        <v>69</v>
      </c>
      <c r="P18" s="110"/>
      <c r="Q18" s="110"/>
      <c r="R18" s="123" t="s">
        <v>79</v>
      </c>
      <c r="S18" s="131">
        <f>vlookup(A18,KeyClub!B:C,2,FALSE)</f>
        <v>20</v>
      </c>
      <c r="T18" s="131" t="str">
        <f>vlookup(A18,JROTC!B:E,4,FALSE)</f>
        <v>#N/A</v>
      </c>
      <c r="U18" s="134">
        <f>H18</f>
        <v>458</v>
      </c>
      <c r="V18" s="128" t="s">
        <v>84</v>
      </c>
      <c r="W18" s="136"/>
    </row>
    <row r="19">
      <c r="A19" s="52" t="s">
        <v>338</v>
      </c>
      <c r="B19" s="54" t="s">
        <v>339</v>
      </c>
      <c r="C19" s="54" t="s">
        <v>340</v>
      </c>
      <c r="D19" s="59" t="s">
        <v>341</v>
      </c>
      <c r="E19" s="54" t="s">
        <v>342</v>
      </c>
      <c r="F19" s="23" t="s">
        <v>65</v>
      </c>
      <c r="G19" s="52" t="s">
        <v>165</v>
      </c>
      <c r="H19" s="65" t="s">
        <v>165</v>
      </c>
      <c r="I19" s="55"/>
      <c r="J19" s="54" t="s">
        <v>165</v>
      </c>
      <c r="K19" s="54" t="s">
        <v>165</v>
      </c>
      <c r="L19" s="54" t="s">
        <v>165</v>
      </c>
      <c r="M19" s="54" t="s">
        <v>165</v>
      </c>
      <c r="N19" s="54" t="s">
        <v>165</v>
      </c>
      <c r="O19" s="52" t="s">
        <v>165</v>
      </c>
      <c r="P19" s="54" t="s">
        <v>165</v>
      </c>
      <c r="Q19" s="54" t="s">
        <v>165</v>
      </c>
      <c r="R19" s="55" t="s">
        <v>79</v>
      </c>
      <c r="S19" s="55">
        <f>vlookup(A19,KeyClub!B:C,2,FALSE)</f>
        <v>0</v>
      </c>
      <c r="T19" s="55" t="str">
        <f>vlookup(A19,JROTC!B:E,4,FALSE)</f>
        <v>#N/A</v>
      </c>
      <c r="U19" s="88"/>
      <c r="V19" s="54" t="s">
        <v>165</v>
      </c>
      <c r="W19" s="52" t="s">
        <v>165</v>
      </c>
    </row>
    <row r="20">
      <c r="A20" s="52" t="s">
        <v>147</v>
      </c>
      <c r="B20" s="54"/>
      <c r="C20" s="54" t="s">
        <v>60</v>
      </c>
      <c r="D20" s="59" t="s">
        <v>61</v>
      </c>
      <c r="E20" s="54" t="s">
        <v>148</v>
      </c>
      <c r="F20" s="23" t="s">
        <v>65</v>
      </c>
      <c r="G20" s="61">
        <v>3079.0</v>
      </c>
      <c r="H20" s="25">
        <v>3063.0</v>
      </c>
      <c r="I20" s="62">
        <v>0.94</v>
      </c>
      <c r="J20" s="54" t="s">
        <v>69</v>
      </c>
      <c r="K20" s="54" t="s">
        <v>71</v>
      </c>
      <c r="L20" s="54" t="s">
        <v>72</v>
      </c>
      <c r="M20" s="63">
        <v>30.0</v>
      </c>
      <c r="N20" s="54">
        <f>M20/4</f>
        <v>7.5</v>
      </c>
      <c r="O20" s="52" t="s">
        <v>69</v>
      </c>
      <c r="P20" s="54"/>
      <c r="Q20" s="54"/>
      <c r="R20" s="55" t="s">
        <v>79</v>
      </c>
      <c r="S20" s="57">
        <f>vlookup(A20,KeyClub!B:C,2,FALSE)</f>
        <v>10</v>
      </c>
      <c r="T20" s="57" t="str">
        <f>vlookup(A20,JROTC!B:E,4,FALSE)</f>
        <v>#N/A</v>
      </c>
      <c r="U20" s="53">
        <f>H20</f>
        <v>3063</v>
      </c>
      <c r="V20" s="23" t="s">
        <v>84</v>
      </c>
      <c r="W20" s="52" t="s">
        <v>87</v>
      </c>
    </row>
    <row r="21">
      <c r="A21" s="149" t="s">
        <v>343</v>
      </c>
      <c r="B21" s="151" t="s">
        <v>344</v>
      </c>
      <c r="C21" s="151" t="s">
        <v>216</v>
      </c>
      <c r="D21" s="153" t="s">
        <v>217</v>
      </c>
      <c r="E21" s="151" t="s">
        <v>345</v>
      </c>
      <c r="F21" s="155" t="s">
        <v>65</v>
      </c>
      <c r="G21" s="156">
        <v>288.0</v>
      </c>
      <c r="H21" s="152">
        <v>1815.0</v>
      </c>
      <c r="I21" s="158">
        <v>0.77</v>
      </c>
      <c r="J21" s="151" t="s">
        <v>79</v>
      </c>
      <c r="K21" s="151"/>
      <c r="L21" s="151"/>
      <c r="M21" s="151"/>
      <c r="N21" s="151"/>
      <c r="O21" s="149" t="s">
        <v>69</v>
      </c>
      <c r="P21" s="151"/>
      <c r="Q21" s="151"/>
      <c r="R21" s="160" t="s">
        <v>79</v>
      </c>
      <c r="S21" s="160" t="str">
        <f>vlookup(A21,KeyClub!B:C,2,FALSE)</f>
        <v>--</v>
      </c>
      <c r="T21" s="160" t="str">
        <f>vlookup(A21,JROTC!B:E,4,FALSE)</f>
        <v>#N/A</v>
      </c>
      <c r="U21" s="151"/>
      <c r="V21" s="151"/>
      <c r="W21" s="164"/>
    </row>
    <row r="22">
      <c r="A22" s="108" t="s">
        <v>346</v>
      </c>
      <c r="B22" s="110" t="s">
        <v>347</v>
      </c>
      <c r="C22" s="110" t="s">
        <v>52</v>
      </c>
      <c r="D22" s="113" t="s">
        <v>240</v>
      </c>
      <c r="E22" s="110" t="s">
        <v>348</v>
      </c>
      <c r="F22" s="116" t="s">
        <v>65</v>
      </c>
      <c r="G22" s="118">
        <v>3076.0</v>
      </c>
      <c r="H22" s="121">
        <v>2912.0</v>
      </c>
      <c r="I22" s="122">
        <v>0.97</v>
      </c>
      <c r="J22" s="128" t="s">
        <v>79</v>
      </c>
      <c r="K22" s="110" t="s">
        <v>143</v>
      </c>
      <c r="L22" s="110" t="s">
        <v>144</v>
      </c>
      <c r="M22" s="114">
        <v>50.0</v>
      </c>
      <c r="N22" s="110">
        <f t="shared" ref="N22:N27" si="7">M22/4</f>
        <v>12.5</v>
      </c>
      <c r="O22" s="108" t="s">
        <v>69</v>
      </c>
      <c r="P22" s="110"/>
      <c r="Q22" s="110"/>
      <c r="R22" s="123" t="s">
        <v>69</v>
      </c>
      <c r="S22" s="131">
        <f>vlookup(A22,KeyClub!B:C,2,FALSE)</f>
        <v>29</v>
      </c>
      <c r="T22" s="131" t="str">
        <f>vlookup(A22,JROTC!B:E,4,FALSE)</f>
        <v>#N/A</v>
      </c>
      <c r="U22" s="134">
        <f>S22</f>
        <v>29</v>
      </c>
      <c r="V22" s="137" t="s">
        <v>349</v>
      </c>
      <c r="W22" s="139" t="s">
        <v>214</v>
      </c>
    </row>
    <row r="23">
      <c r="A23" s="52" t="s">
        <v>350</v>
      </c>
      <c r="B23" s="54" t="s">
        <v>351</v>
      </c>
      <c r="C23" s="54" t="s">
        <v>216</v>
      </c>
      <c r="D23" s="59" t="s">
        <v>217</v>
      </c>
      <c r="E23" s="54" t="s">
        <v>352</v>
      </c>
      <c r="F23" s="23" t="s">
        <v>65</v>
      </c>
      <c r="G23" s="61">
        <v>317.0</v>
      </c>
      <c r="H23" s="25">
        <v>1600.0</v>
      </c>
      <c r="I23" s="62">
        <v>0.89</v>
      </c>
      <c r="J23" s="54" t="s">
        <v>79</v>
      </c>
      <c r="K23" s="54" t="s">
        <v>209</v>
      </c>
      <c r="L23" s="54" t="s">
        <v>165</v>
      </c>
      <c r="M23" s="63">
        <v>250.0</v>
      </c>
      <c r="N23" s="54">
        <f t="shared" si="7"/>
        <v>62.5</v>
      </c>
      <c r="O23" s="52" t="s">
        <v>69</v>
      </c>
      <c r="P23" s="54"/>
      <c r="Q23" s="54"/>
      <c r="R23" s="55" t="s">
        <v>79</v>
      </c>
      <c r="S23" s="55">
        <f>vlookup(A23,KeyClub!B:C,2,FALSE)</f>
        <v>53</v>
      </c>
      <c r="T23" s="55" t="str">
        <f>vlookup(A23,JROTC!B:E,4,FALSE)</f>
        <v>#N/A</v>
      </c>
      <c r="U23" s="63">
        <f>vlookup(A23,KeyClub!B:C,2,FALSE)</f>
        <v>53</v>
      </c>
      <c r="V23" s="23" t="s">
        <v>233</v>
      </c>
      <c r="W23" s="52" t="s">
        <v>175</v>
      </c>
    </row>
    <row r="24">
      <c r="A24" s="67" t="s">
        <v>152</v>
      </c>
      <c r="B24" s="68" t="s">
        <v>155</v>
      </c>
      <c r="C24" s="68" t="s">
        <v>139</v>
      </c>
      <c r="D24" s="69" t="s">
        <v>140</v>
      </c>
      <c r="E24" s="68" t="s">
        <v>157</v>
      </c>
      <c r="F24" s="70" t="s">
        <v>65</v>
      </c>
      <c r="G24" s="71">
        <v>808.0</v>
      </c>
      <c r="H24" s="72">
        <v>802.0</v>
      </c>
      <c r="I24" s="73">
        <v>0.92</v>
      </c>
      <c r="J24" s="68" t="s">
        <v>69</v>
      </c>
      <c r="K24" s="68" t="s">
        <v>143</v>
      </c>
      <c r="L24" s="68" t="s">
        <v>165</v>
      </c>
      <c r="M24" s="74">
        <v>100.0</v>
      </c>
      <c r="N24" s="68">
        <f t="shared" si="7"/>
        <v>25</v>
      </c>
      <c r="O24" s="67" t="s">
        <v>69</v>
      </c>
      <c r="P24" s="68"/>
      <c r="Q24" s="68"/>
      <c r="R24" s="75" t="s">
        <v>79</v>
      </c>
      <c r="S24" s="75" t="str">
        <f>vlookup(A24,KeyClub!B:C,2,FALSE)</f>
        <v>--</v>
      </c>
      <c r="T24" s="75" t="str">
        <f>vlookup(A24,JROTC!B:E,4,FALSE)</f>
        <v>#N/A</v>
      </c>
      <c r="U24" s="74">
        <v>808.0</v>
      </c>
      <c r="V24" s="76" t="s">
        <v>170</v>
      </c>
      <c r="W24" s="78" t="s">
        <v>175</v>
      </c>
    </row>
    <row r="25">
      <c r="A25" s="67" t="s">
        <v>353</v>
      </c>
      <c r="B25" s="68" t="s">
        <v>155</v>
      </c>
      <c r="C25" s="68" t="s">
        <v>139</v>
      </c>
      <c r="D25" s="69" t="s">
        <v>354</v>
      </c>
      <c r="E25" s="68" t="s">
        <v>355</v>
      </c>
      <c r="F25" s="70" t="s">
        <v>65</v>
      </c>
      <c r="G25" s="71">
        <v>538.0</v>
      </c>
      <c r="H25" s="72">
        <v>2381.0</v>
      </c>
      <c r="I25" s="73">
        <v>0.94</v>
      </c>
      <c r="J25" s="68" t="s">
        <v>79</v>
      </c>
      <c r="K25" s="68" t="s">
        <v>143</v>
      </c>
      <c r="L25" s="68" t="s">
        <v>165</v>
      </c>
      <c r="M25" s="74">
        <v>120.0</v>
      </c>
      <c r="N25" s="68">
        <f t="shared" si="7"/>
        <v>30</v>
      </c>
      <c r="O25" s="67" t="s">
        <v>69</v>
      </c>
      <c r="P25" s="68"/>
      <c r="Q25" s="68"/>
      <c r="R25" s="75" t="s">
        <v>79</v>
      </c>
      <c r="S25" s="75">
        <f>vlookup(A25,KeyClub!B:C,2,FALSE)</f>
        <v>52</v>
      </c>
      <c r="T25" s="75" t="str">
        <f>vlookup(A25,JROTC!B:E,4,FALSE)</f>
        <v>#N/A</v>
      </c>
      <c r="U25" s="74">
        <v>700.0</v>
      </c>
      <c r="V25" s="68" t="s">
        <v>198</v>
      </c>
      <c r="W25" s="78" t="s">
        <v>165</v>
      </c>
    </row>
    <row r="26">
      <c r="A26" s="52" t="s">
        <v>178</v>
      </c>
      <c r="B26" s="54" t="s">
        <v>179</v>
      </c>
      <c r="C26" s="54" t="s">
        <v>180</v>
      </c>
      <c r="D26" s="59" t="s">
        <v>181</v>
      </c>
      <c r="E26" s="54" t="s">
        <v>182</v>
      </c>
      <c r="F26" s="23" t="s">
        <v>65</v>
      </c>
      <c r="G26" s="61">
        <v>2183.0</v>
      </c>
      <c r="H26" s="25">
        <v>2050.0</v>
      </c>
      <c r="I26" s="62">
        <v>0.8</v>
      </c>
      <c r="J26" s="54" t="s">
        <v>69</v>
      </c>
      <c r="K26" s="54" t="s">
        <v>71</v>
      </c>
      <c r="L26" s="54" t="s">
        <v>72</v>
      </c>
      <c r="M26" s="63">
        <v>40.0</v>
      </c>
      <c r="N26" s="54">
        <f t="shared" si="7"/>
        <v>10</v>
      </c>
      <c r="O26" s="52" t="s">
        <v>69</v>
      </c>
      <c r="P26" s="54"/>
      <c r="Q26" s="54"/>
      <c r="R26" s="55" t="s">
        <v>69</v>
      </c>
      <c r="S26" s="57">
        <f>vlookup(A26,KeyClub!B:C,2,FALSE)</f>
        <v>17</v>
      </c>
      <c r="T26" s="57" t="str">
        <f>vlookup(A26,JROTC!B:E,4,FALSE)</f>
        <v>#N/A</v>
      </c>
      <c r="U26" s="53">
        <v>2183.0</v>
      </c>
      <c r="V26" s="23" t="s">
        <v>84</v>
      </c>
      <c r="W26" s="52" t="s">
        <v>186</v>
      </c>
    </row>
    <row r="27">
      <c r="A27" s="67" t="s">
        <v>151</v>
      </c>
      <c r="B27" s="68" t="s">
        <v>155</v>
      </c>
      <c r="C27" s="68" t="s">
        <v>58</v>
      </c>
      <c r="D27" s="69" t="s">
        <v>59</v>
      </c>
      <c r="E27" s="68" t="s">
        <v>188</v>
      </c>
      <c r="F27" s="70" t="s">
        <v>65</v>
      </c>
      <c r="G27" s="71">
        <v>1143.0</v>
      </c>
      <c r="H27" s="72">
        <v>1237.0</v>
      </c>
      <c r="I27" s="73">
        <v>0.97</v>
      </c>
      <c r="J27" s="80" t="s">
        <v>69</v>
      </c>
      <c r="K27" s="68" t="s">
        <v>71</v>
      </c>
      <c r="L27" s="80" t="s">
        <v>72</v>
      </c>
      <c r="M27" s="80">
        <v>30.0</v>
      </c>
      <c r="N27" s="68">
        <f t="shared" si="7"/>
        <v>7.5</v>
      </c>
      <c r="O27" s="67" t="s">
        <v>69</v>
      </c>
      <c r="P27" s="68"/>
      <c r="Q27" s="68"/>
      <c r="R27" s="81" t="s">
        <v>79</v>
      </c>
      <c r="S27" s="82">
        <f>vlookup(A27,KeyClub!B:C,2,FALSE)</f>
        <v>47</v>
      </c>
      <c r="T27" s="82" t="str">
        <f>vlookup(A27,JROTC!B:E,4,FALSE)</f>
        <v>#N/A</v>
      </c>
      <c r="U27" s="83">
        <v>1237.0</v>
      </c>
      <c r="V27" s="70" t="s">
        <v>198</v>
      </c>
      <c r="W27" s="78"/>
    </row>
    <row r="28">
      <c r="A28" s="67" t="s">
        <v>356</v>
      </c>
      <c r="B28" s="68" t="s">
        <v>155</v>
      </c>
      <c r="C28" s="68" t="s">
        <v>216</v>
      </c>
      <c r="D28" s="69" t="s">
        <v>217</v>
      </c>
      <c r="E28" s="68" t="s">
        <v>357</v>
      </c>
      <c r="F28" s="70" t="s">
        <v>65</v>
      </c>
      <c r="G28" s="71">
        <v>562.0</v>
      </c>
      <c r="H28" s="72">
        <v>2337.0</v>
      </c>
      <c r="I28" s="73">
        <v>0.89</v>
      </c>
      <c r="J28" s="68" t="s">
        <v>79</v>
      </c>
      <c r="K28" s="68"/>
      <c r="L28" s="68"/>
      <c r="M28" s="68"/>
      <c r="N28" s="68"/>
      <c r="O28" s="67" t="s">
        <v>69</v>
      </c>
      <c r="P28" s="68"/>
      <c r="Q28" s="68"/>
      <c r="R28" s="81" t="s">
        <v>79</v>
      </c>
      <c r="S28" s="82">
        <f>vlookup(A28,KeyClub!B:C,2,FALSE)</f>
        <v>23</v>
      </c>
      <c r="T28" s="82" t="str">
        <f>vlookup(A28,JROTC!B:E,4,FALSE)</f>
        <v>#N/A</v>
      </c>
      <c r="U28" s="83">
        <v>1800.0</v>
      </c>
      <c r="V28" s="70" t="s">
        <v>198</v>
      </c>
      <c r="W28" s="78"/>
    </row>
    <row r="29">
      <c r="A29" s="67" t="s">
        <v>295</v>
      </c>
      <c r="B29" s="68" t="s">
        <v>155</v>
      </c>
      <c r="C29" s="68" t="s">
        <v>216</v>
      </c>
      <c r="D29" s="69" t="s">
        <v>217</v>
      </c>
      <c r="E29" s="68" t="s">
        <v>358</v>
      </c>
      <c r="F29" s="70" t="s">
        <v>65</v>
      </c>
      <c r="G29" s="71">
        <v>487.0</v>
      </c>
      <c r="H29" s="72">
        <v>2253.0</v>
      </c>
      <c r="I29" s="73">
        <v>0.87</v>
      </c>
      <c r="J29" s="68" t="s">
        <v>79</v>
      </c>
      <c r="K29" s="68"/>
      <c r="L29" s="68"/>
      <c r="M29" s="68"/>
      <c r="N29" s="68"/>
      <c r="O29" s="67" t="s">
        <v>69</v>
      </c>
      <c r="P29" s="68"/>
      <c r="Q29" s="68"/>
      <c r="R29" s="75" t="s">
        <v>69</v>
      </c>
      <c r="S29" s="101">
        <f>vlookup(A29,KeyClub!B:C,2,FALSE)</f>
        <v>32</v>
      </c>
      <c r="T29" s="101">
        <f>vlookup(A29,JROTC!B:E,4,FALSE)</f>
        <v>245</v>
      </c>
      <c r="U29" s="77">
        <v>1000.0</v>
      </c>
      <c r="V29" s="76" t="s">
        <v>198</v>
      </c>
      <c r="W29" s="78"/>
    </row>
    <row r="30">
      <c r="A30" s="52" t="s">
        <v>201</v>
      </c>
      <c r="B30" s="54"/>
      <c r="C30" s="54" t="s">
        <v>202</v>
      </c>
      <c r="D30" s="59" t="s">
        <v>203</v>
      </c>
      <c r="E30" s="54" t="s">
        <v>204</v>
      </c>
      <c r="F30" s="23" t="s">
        <v>65</v>
      </c>
      <c r="G30" s="84">
        <v>1275.0</v>
      </c>
      <c r="H30" s="109">
        <v>1385.0</v>
      </c>
      <c r="I30" s="62">
        <v>0.96</v>
      </c>
      <c r="J30" s="54" t="s">
        <v>69</v>
      </c>
      <c r="K30" s="54" t="s">
        <v>209</v>
      </c>
      <c r="L30" s="54" t="s">
        <v>144</v>
      </c>
      <c r="M30" s="63">
        <v>120.0</v>
      </c>
      <c r="N30" s="54">
        <f>M30/4</f>
        <v>30</v>
      </c>
      <c r="O30" s="52" t="s">
        <v>69</v>
      </c>
      <c r="P30" s="54" t="s">
        <v>210</v>
      </c>
      <c r="Q30" s="54"/>
      <c r="R30" s="64" t="s">
        <v>79</v>
      </c>
      <c r="S30" s="66">
        <f>vlookup(A30,KeyClub!B:C,2,FALSE)</f>
        <v>16</v>
      </c>
      <c r="T30" s="66" t="str">
        <f>vlookup(A30,JROTC!B:E,4,FALSE)</f>
        <v>#N/A</v>
      </c>
      <c r="U30" s="86">
        <f>H30</f>
        <v>1385</v>
      </c>
      <c r="V30" s="23" t="s">
        <v>84</v>
      </c>
      <c r="W30" s="52" t="s">
        <v>214</v>
      </c>
    </row>
    <row r="31">
      <c r="A31" s="165" t="s">
        <v>359</v>
      </c>
      <c r="B31" s="166" t="s">
        <v>360</v>
      </c>
      <c r="C31" s="166" t="s">
        <v>58</v>
      </c>
      <c r="D31" s="167" t="s">
        <v>59</v>
      </c>
      <c r="E31" s="166" t="s">
        <v>361</v>
      </c>
      <c r="F31" s="168" t="s">
        <v>65</v>
      </c>
      <c r="G31" s="169">
        <v>569.0</v>
      </c>
      <c r="H31" s="170">
        <v>594.0</v>
      </c>
      <c r="I31" s="171">
        <v>0.98</v>
      </c>
      <c r="J31" s="166" t="s">
        <v>79</v>
      </c>
      <c r="K31" s="166" t="s">
        <v>71</v>
      </c>
      <c r="L31" s="166"/>
      <c r="M31" s="166"/>
      <c r="N31" s="166"/>
      <c r="O31" s="165" t="s">
        <v>69</v>
      </c>
      <c r="P31" s="166"/>
      <c r="Q31" s="166"/>
      <c r="R31" s="172" t="s">
        <v>79</v>
      </c>
      <c r="S31" s="201" t="str">
        <f>vlookup(A31,KeyClub!B:C,2,FALSE)</f>
        <v>--</v>
      </c>
      <c r="T31" s="201" t="str">
        <f>vlookup(A31,JROTC!B:E,4,FALSE)</f>
        <v>#N/A</v>
      </c>
      <c r="U31" s="202"/>
      <c r="V31" s="166"/>
      <c r="W31" s="204"/>
    </row>
    <row r="32">
      <c r="A32" s="52" t="s">
        <v>215</v>
      </c>
      <c r="B32" s="54"/>
      <c r="C32" s="54" t="s">
        <v>216</v>
      </c>
      <c r="D32" s="59" t="s">
        <v>217</v>
      </c>
      <c r="E32" s="54" t="s">
        <v>218</v>
      </c>
      <c r="F32" s="23" t="s">
        <v>65</v>
      </c>
      <c r="G32" s="84">
        <v>2445.0</v>
      </c>
      <c r="H32" s="85">
        <v>2511.0</v>
      </c>
      <c r="I32" s="62">
        <v>0.89</v>
      </c>
      <c r="J32" s="54" t="s">
        <v>69</v>
      </c>
      <c r="K32" s="54"/>
      <c r="L32" s="54" t="s">
        <v>72</v>
      </c>
      <c r="M32" s="63">
        <v>40.0</v>
      </c>
      <c r="N32" s="54">
        <f>M32/4</f>
        <v>10</v>
      </c>
      <c r="O32" s="52" t="s">
        <v>69</v>
      </c>
      <c r="P32" s="54"/>
      <c r="Q32" s="54"/>
      <c r="R32" s="64" t="s">
        <v>79</v>
      </c>
      <c r="S32" s="66">
        <f>vlookup(A32,KeyClub!B:C,2,FALSE)</f>
        <v>15</v>
      </c>
      <c r="T32" s="66" t="str">
        <f>vlookup(A32,JROTC!B:E,4,FALSE)</f>
        <v>#N/A</v>
      </c>
      <c r="U32" s="86">
        <f>H32</f>
        <v>2511</v>
      </c>
      <c r="V32" s="23" t="s">
        <v>84</v>
      </c>
      <c r="W32" s="52" t="s">
        <v>221</v>
      </c>
    </row>
    <row r="33">
      <c r="A33" s="67" t="s">
        <v>300</v>
      </c>
      <c r="B33" s="68" t="s">
        <v>155</v>
      </c>
      <c r="C33" s="68" t="s">
        <v>58</v>
      </c>
      <c r="D33" s="112" t="s">
        <v>474</v>
      </c>
      <c r="E33" s="68" t="s">
        <v>481</v>
      </c>
      <c r="F33" s="70" t="s">
        <v>65</v>
      </c>
      <c r="G33" s="71">
        <v>505.0</v>
      </c>
      <c r="H33" s="72">
        <v>2390.0</v>
      </c>
      <c r="I33" s="73">
        <v>0.96</v>
      </c>
      <c r="J33" s="68" t="s">
        <v>79</v>
      </c>
      <c r="K33" s="68" t="s">
        <v>71</v>
      </c>
      <c r="L33" s="68" t="s">
        <v>144</v>
      </c>
      <c r="M33" s="68" t="s">
        <v>165</v>
      </c>
      <c r="N33" s="68"/>
      <c r="O33" s="67" t="s">
        <v>69</v>
      </c>
      <c r="P33" s="68"/>
      <c r="Q33" s="68"/>
      <c r="R33" s="81" t="s">
        <v>69</v>
      </c>
      <c r="S33" s="82">
        <f>vlookup(A33,KeyClub!B:C,2,FALSE)</f>
        <v>38</v>
      </c>
      <c r="T33" s="82">
        <f>vlookup(A33,JROTC!B:E,4,FALSE)</f>
        <v>296</v>
      </c>
      <c r="U33" s="83">
        <v>1200.0</v>
      </c>
      <c r="V33" s="76" t="s">
        <v>198</v>
      </c>
      <c r="W33" s="78"/>
    </row>
    <row r="34">
      <c r="A34" s="67" t="s">
        <v>487</v>
      </c>
      <c r="B34" s="68" t="s">
        <v>155</v>
      </c>
      <c r="C34" s="68" t="s">
        <v>58</v>
      </c>
      <c r="D34" s="69" t="s">
        <v>59</v>
      </c>
      <c r="E34" s="68" t="s">
        <v>490</v>
      </c>
      <c r="F34" s="70" t="s">
        <v>65</v>
      </c>
      <c r="G34" s="71">
        <v>589.0</v>
      </c>
      <c r="H34" s="72">
        <v>578.0</v>
      </c>
      <c r="I34" s="73">
        <v>0.98</v>
      </c>
      <c r="J34" s="68" t="s">
        <v>79</v>
      </c>
      <c r="K34" s="68" t="s">
        <v>71</v>
      </c>
      <c r="L34" s="68"/>
      <c r="M34" s="68"/>
      <c r="N34" s="68"/>
      <c r="O34" s="67" t="s">
        <v>69</v>
      </c>
      <c r="P34" s="68"/>
      <c r="Q34" s="68"/>
      <c r="R34" s="75" t="s">
        <v>79</v>
      </c>
      <c r="S34" s="75">
        <f>vlookup(A34,KeyClub!B:C,2,FALSE)</f>
        <v>25</v>
      </c>
      <c r="T34" s="75" t="str">
        <f>vlookup(A34,JROTC!B:E,4,FALSE)</f>
        <v>#N/A</v>
      </c>
      <c r="U34" s="74">
        <v>578.0</v>
      </c>
      <c r="V34" s="70" t="s">
        <v>198</v>
      </c>
      <c r="W34" s="78"/>
    </row>
    <row r="35">
      <c r="A35" s="215" t="s">
        <v>495</v>
      </c>
      <c r="B35" s="216" t="s">
        <v>408</v>
      </c>
      <c r="C35" s="216" t="s">
        <v>409</v>
      </c>
      <c r="D35" s="218" t="s">
        <v>411</v>
      </c>
      <c r="E35" s="216" t="s">
        <v>501</v>
      </c>
      <c r="F35" s="219" t="s">
        <v>65</v>
      </c>
      <c r="G35" s="220">
        <v>137.0</v>
      </c>
      <c r="H35" s="146">
        <v>623.0</v>
      </c>
      <c r="I35" s="221">
        <v>0.95</v>
      </c>
      <c r="J35" s="216" t="s">
        <v>79</v>
      </c>
      <c r="K35" s="216"/>
      <c r="L35" s="216"/>
      <c r="M35" s="216"/>
      <c r="N35" s="216"/>
      <c r="O35" s="215" t="s">
        <v>69</v>
      </c>
      <c r="P35" s="216"/>
      <c r="Q35" s="216"/>
      <c r="R35" s="222" t="s">
        <v>79</v>
      </c>
      <c r="S35" s="223" t="str">
        <f>vlookup(A35,KeyClub!B:C,2,FALSE)</f>
        <v>--</v>
      </c>
      <c r="T35" s="223" t="str">
        <f>vlookup(A35,JROTC!B:E,4,FALSE)</f>
        <v>#N/A</v>
      </c>
      <c r="U35" s="224"/>
      <c r="V35" s="216"/>
      <c r="W35" s="225"/>
    </row>
    <row r="36">
      <c r="A36" s="226" t="s">
        <v>502</v>
      </c>
      <c r="B36" s="228" t="s">
        <v>243</v>
      </c>
      <c r="C36" s="228" t="s">
        <v>58</v>
      </c>
      <c r="D36" s="229" t="s">
        <v>59</v>
      </c>
      <c r="E36" s="230" t="s">
        <v>505</v>
      </c>
      <c r="F36" s="231" t="s">
        <v>65</v>
      </c>
      <c r="G36" s="232">
        <v>400.0</v>
      </c>
      <c r="H36" s="233">
        <v>407.0</v>
      </c>
      <c r="I36" s="234">
        <v>0.95</v>
      </c>
      <c r="J36" s="230" t="s">
        <v>79</v>
      </c>
      <c r="K36" s="230" t="s">
        <v>71</v>
      </c>
      <c r="L36" s="230"/>
      <c r="M36" s="230"/>
      <c r="N36" s="230"/>
      <c r="O36" s="226" t="s">
        <v>69</v>
      </c>
      <c r="P36" s="230"/>
      <c r="Q36" s="230"/>
      <c r="R36" s="235" t="s">
        <v>79</v>
      </c>
      <c r="S36" s="237" t="str">
        <f>vlookup(A36,KeyClub!B:C,2,FALSE)</f>
        <v>--</v>
      </c>
      <c r="T36" s="237" t="str">
        <f>vlookup(A36,JROTC!B:E,4,FALSE)</f>
        <v>#N/A</v>
      </c>
      <c r="U36" s="240"/>
      <c r="V36" s="230"/>
      <c r="W36" s="241"/>
    </row>
    <row r="37">
      <c r="A37" s="215" t="s">
        <v>516</v>
      </c>
      <c r="B37" s="216" t="s">
        <v>408</v>
      </c>
      <c r="C37" s="216" t="s">
        <v>58</v>
      </c>
      <c r="D37" s="218" t="s">
        <v>59</v>
      </c>
      <c r="E37" s="216" t="s">
        <v>517</v>
      </c>
      <c r="F37" s="219" t="s">
        <v>65</v>
      </c>
      <c r="G37" s="220">
        <v>400.0</v>
      </c>
      <c r="H37" s="146">
        <v>400.0</v>
      </c>
      <c r="I37" s="221">
        <v>0.96</v>
      </c>
      <c r="J37" s="216" t="s">
        <v>79</v>
      </c>
      <c r="K37" s="216" t="s">
        <v>71</v>
      </c>
      <c r="L37" s="216"/>
      <c r="M37" s="216"/>
      <c r="N37" s="216"/>
      <c r="O37" s="215" t="s">
        <v>69</v>
      </c>
      <c r="P37" s="216"/>
      <c r="Q37" s="216"/>
      <c r="R37" s="222" t="s">
        <v>79</v>
      </c>
      <c r="S37" s="223" t="str">
        <f>vlookup(A37,KeyClub!B:C,2,FALSE)</f>
        <v>--</v>
      </c>
      <c r="T37" s="223" t="str">
        <f>vlookup(A37,JROTC!B:E,4,FALSE)</f>
        <v>#N/A</v>
      </c>
      <c r="U37" s="224"/>
      <c r="V37" s="216"/>
      <c r="W37" s="225"/>
    </row>
    <row r="38">
      <c r="A38" s="52" t="s">
        <v>407</v>
      </c>
      <c r="B38" s="54" t="s">
        <v>408</v>
      </c>
      <c r="C38" s="54" t="s">
        <v>409</v>
      </c>
      <c r="D38" s="59" t="s">
        <v>411</v>
      </c>
      <c r="E38" s="54" t="s">
        <v>412</v>
      </c>
      <c r="F38" s="23" t="s">
        <v>65</v>
      </c>
      <c r="G38" s="61">
        <v>127.0</v>
      </c>
      <c r="H38" s="25">
        <v>447.0</v>
      </c>
      <c r="I38" s="62">
        <v>0.97</v>
      </c>
      <c r="J38" s="54" t="s">
        <v>79</v>
      </c>
      <c r="K38" s="54"/>
      <c r="L38" s="54"/>
      <c r="M38" s="54"/>
      <c r="N38" s="54"/>
      <c r="O38" s="52" t="s">
        <v>69</v>
      </c>
      <c r="P38" s="54"/>
      <c r="Q38" s="54"/>
      <c r="R38" s="55" t="s">
        <v>69</v>
      </c>
      <c r="S38" s="57">
        <f>vlookup(A38,KeyClub!B:C,2,FALSE)</f>
        <v>46</v>
      </c>
      <c r="T38" s="57"/>
      <c r="U38" s="63">
        <f>vlookup(A38,KeyClub!B:C,2,FALSE)</f>
        <v>46</v>
      </c>
      <c r="V38" s="23" t="s">
        <v>233</v>
      </c>
      <c r="W38" s="52"/>
    </row>
    <row r="39">
      <c r="A39" s="52" t="s">
        <v>222</v>
      </c>
      <c r="B39" s="54"/>
      <c r="C39" s="54" t="s">
        <v>60</v>
      </c>
      <c r="D39" s="59" t="s">
        <v>61</v>
      </c>
      <c r="E39" s="54" t="s">
        <v>223</v>
      </c>
      <c r="F39" s="23" t="s">
        <v>65</v>
      </c>
      <c r="G39" s="61">
        <v>2174.0</v>
      </c>
      <c r="H39" s="25">
        <v>2143.0</v>
      </c>
      <c r="I39" s="62">
        <v>0.91</v>
      </c>
      <c r="J39" s="54" t="s">
        <v>69</v>
      </c>
      <c r="K39" s="54" t="s">
        <v>71</v>
      </c>
      <c r="L39" s="54" t="s">
        <v>72</v>
      </c>
      <c r="M39" s="63">
        <v>30.0</v>
      </c>
      <c r="N39" s="54">
        <f>M39/4</f>
        <v>7.5</v>
      </c>
      <c r="O39" s="52" t="s">
        <v>69</v>
      </c>
      <c r="P39" s="54"/>
      <c r="Q39" s="54"/>
      <c r="R39" s="55" t="s">
        <v>79</v>
      </c>
      <c r="S39" s="57" t="str">
        <f>vlookup(A39,KeyClub!B:C,2,FALSE)</f>
        <v>--</v>
      </c>
      <c r="T39" s="57" t="str">
        <f>vlookup(A39,JROTC!B:E,4,FALSE)</f>
        <v>#N/A</v>
      </c>
      <c r="U39" s="53">
        <f>H39</f>
        <v>2143</v>
      </c>
      <c r="V39" s="23" t="s">
        <v>84</v>
      </c>
      <c r="W39" s="52" t="s">
        <v>87</v>
      </c>
    </row>
    <row r="40">
      <c r="A40" s="52" t="s">
        <v>307</v>
      </c>
      <c r="B40" s="54"/>
      <c r="C40" s="54" t="s">
        <v>58</v>
      </c>
      <c r="D40" s="59" t="s">
        <v>59</v>
      </c>
      <c r="E40" s="54" t="s">
        <v>425</v>
      </c>
      <c r="F40" s="23" t="s">
        <v>65</v>
      </c>
      <c r="G40" s="61">
        <v>328.0</v>
      </c>
      <c r="H40" s="25">
        <v>2135.0</v>
      </c>
      <c r="I40" s="62">
        <v>0.83</v>
      </c>
      <c r="J40" s="54" t="s">
        <v>79</v>
      </c>
      <c r="K40" s="54" t="s">
        <v>71</v>
      </c>
      <c r="L40" s="54"/>
      <c r="M40" s="54"/>
      <c r="N40" s="54"/>
      <c r="O40" s="52" t="s">
        <v>69</v>
      </c>
      <c r="P40" s="54" t="s">
        <v>226</v>
      </c>
      <c r="Q40" s="59" t="s">
        <v>227</v>
      </c>
      <c r="R40" s="55" t="s">
        <v>69</v>
      </c>
      <c r="S40" s="55">
        <f>vlookup(A40,KeyClub!B:C,2,FALSE)</f>
        <v>47</v>
      </c>
      <c r="T40" s="55">
        <f>vlookup(A40,JROTC!B:E,4,FALSE)</f>
        <v>100</v>
      </c>
      <c r="U40" s="63">
        <f>vlookup(A40,KeyClub!B:C,2,FALSE)</f>
        <v>47</v>
      </c>
      <c r="V40" s="23" t="s">
        <v>233</v>
      </c>
      <c r="W40" s="52"/>
    </row>
    <row r="41">
      <c r="A41" s="52" t="s">
        <v>154</v>
      </c>
      <c r="B41" s="54"/>
      <c r="C41" s="54" t="s">
        <v>58</v>
      </c>
      <c r="D41" s="59" t="s">
        <v>59</v>
      </c>
      <c r="E41" s="54" t="s">
        <v>224</v>
      </c>
      <c r="F41" s="23" t="s">
        <v>65</v>
      </c>
      <c r="G41" s="52" t="s">
        <v>165</v>
      </c>
      <c r="H41" s="65">
        <v>111.0</v>
      </c>
      <c r="I41" s="55"/>
      <c r="J41" s="88" t="s">
        <v>69</v>
      </c>
      <c r="K41" s="54" t="s">
        <v>71</v>
      </c>
      <c r="L41" s="54"/>
      <c r="M41" s="88">
        <v>24.0</v>
      </c>
      <c r="N41" s="54">
        <f>M41/6</f>
        <v>4</v>
      </c>
      <c r="O41" s="52" t="s">
        <v>69</v>
      </c>
      <c r="P41" s="54" t="s">
        <v>226</v>
      </c>
      <c r="Q41" s="59" t="s">
        <v>227</v>
      </c>
      <c r="R41" s="55" t="s">
        <v>79</v>
      </c>
      <c r="S41" s="57" t="str">
        <f>vlookup(A41,KeyClub!B:C,2,FALSE)</f>
        <v>--</v>
      </c>
      <c r="T41" s="57" t="str">
        <f>vlookup(A41,JROTC!B:E,4,FALSE)</f>
        <v>#N/A</v>
      </c>
      <c r="U41" s="53">
        <f>H41</f>
        <v>111</v>
      </c>
      <c r="V41" s="23" t="s">
        <v>84</v>
      </c>
      <c r="W41" s="90"/>
    </row>
    <row r="42">
      <c r="A42" s="250" t="s">
        <v>518</v>
      </c>
      <c r="B42" s="251"/>
      <c r="C42" s="251" t="s">
        <v>58</v>
      </c>
      <c r="D42" s="252" t="s">
        <v>59</v>
      </c>
      <c r="E42" s="253">
        <v>92105.0</v>
      </c>
      <c r="F42" s="254" t="s">
        <v>65</v>
      </c>
      <c r="G42" s="255" t="s">
        <v>165</v>
      </c>
      <c r="H42" s="256" t="s">
        <v>401</v>
      </c>
      <c r="I42" s="75"/>
      <c r="J42" s="251" t="s">
        <v>79</v>
      </c>
      <c r="K42" s="251" t="s">
        <v>71</v>
      </c>
      <c r="L42" s="251"/>
      <c r="M42" s="251"/>
      <c r="N42" s="251"/>
      <c r="O42" s="255" t="s">
        <v>69</v>
      </c>
      <c r="P42" s="251" t="s">
        <v>226</v>
      </c>
      <c r="Q42" s="252" t="s">
        <v>227</v>
      </c>
      <c r="R42" s="257" t="s">
        <v>79</v>
      </c>
      <c r="S42" s="257" t="str">
        <f>vlookup(A42,KeyClub!B:C,2,FALSE)</f>
        <v>--</v>
      </c>
      <c r="T42" s="257" t="str">
        <f>vlookup(A42,JROTC!B:E,4,FALSE)</f>
        <v>#N/A</v>
      </c>
      <c r="U42" s="251"/>
      <c r="V42" s="251"/>
      <c r="W42" s="259"/>
    </row>
    <row r="43">
      <c r="A43" s="90" t="s">
        <v>228</v>
      </c>
      <c r="B43" s="53"/>
      <c r="C43" s="53" t="s">
        <v>180</v>
      </c>
      <c r="D43" s="91" t="s">
        <v>229</v>
      </c>
      <c r="E43" s="53" t="s">
        <v>230</v>
      </c>
      <c r="F43" s="92" t="s">
        <v>65</v>
      </c>
      <c r="G43" s="93">
        <v>143.0</v>
      </c>
      <c r="H43" s="94">
        <v>130.0</v>
      </c>
      <c r="I43" s="62">
        <v>0.8</v>
      </c>
      <c r="J43" s="53" t="s">
        <v>69</v>
      </c>
      <c r="K43" s="53" t="s">
        <v>71</v>
      </c>
      <c r="L43" s="53" t="s">
        <v>72</v>
      </c>
      <c r="M43" s="95">
        <v>40.0</v>
      </c>
      <c r="N43" s="54">
        <f>M43/4</f>
        <v>10</v>
      </c>
      <c r="O43" s="90" t="s">
        <v>69</v>
      </c>
      <c r="P43" s="53" t="s">
        <v>226</v>
      </c>
      <c r="Q43" s="91" t="s">
        <v>227</v>
      </c>
      <c r="R43" s="57" t="s">
        <v>79</v>
      </c>
      <c r="S43" s="57" t="str">
        <f>vlookup(A43,KeyClub!B:C,2,FALSE)</f>
        <v>--</v>
      </c>
      <c r="T43" s="57" t="str">
        <f>vlookup(A43,JROTC!B:E,4,FALSE)</f>
        <v>#N/A</v>
      </c>
      <c r="U43" s="53">
        <f>H43</f>
        <v>130</v>
      </c>
      <c r="V43" s="23" t="s">
        <v>84</v>
      </c>
      <c r="W43" s="90" t="s">
        <v>186</v>
      </c>
    </row>
    <row r="44">
      <c r="A44" s="67" t="s">
        <v>68</v>
      </c>
      <c r="B44" s="68"/>
      <c r="C44" s="68" t="s">
        <v>21</v>
      </c>
      <c r="D44" s="69" t="s">
        <v>169</v>
      </c>
      <c r="E44" s="74">
        <v>92274.0</v>
      </c>
      <c r="F44" s="70" t="s">
        <v>65</v>
      </c>
      <c r="G44" s="145">
        <v>86.0</v>
      </c>
      <c r="H44" s="72">
        <v>59.0</v>
      </c>
      <c r="I44" s="73">
        <v>0.31</v>
      </c>
      <c r="J44" s="68" t="s">
        <v>165</v>
      </c>
      <c r="K44" s="68" t="s">
        <v>165</v>
      </c>
      <c r="L44" s="68" t="s">
        <v>165</v>
      </c>
      <c r="M44" s="68" t="s">
        <v>165</v>
      </c>
      <c r="N44" s="68" t="s">
        <v>165</v>
      </c>
      <c r="O44" s="67" t="s">
        <v>165</v>
      </c>
      <c r="P44" s="68" t="s">
        <v>165</v>
      </c>
      <c r="Q44" s="68" t="s">
        <v>165</v>
      </c>
      <c r="R44" s="75" t="s">
        <v>79</v>
      </c>
      <c r="S44" s="75" t="str">
        <f>vlookup(A44,KeyClub!B:C,2,FALSE)</f>
        <v>--</v>
      </c>
      <c r="T44" s="75" t="str">
        <f>vlookup(A44,JROTC!B:E,4,FALSE)</f>
        <v>#N/A</v>
      </c>
      <c r="U44" s="74">
        <v>59.0</v>
      </c>
      <c r="V44" s="68" t="s">
        <v>165</v>
      </c>
      <c r="W44" s="78" t="s">
        <v>165</v>
      </c>
    </row>
    <row r="45">
      <c r="A45" s="260" t="s">
        <v>519</v>
      </c>
      <c r="B45" s="261"/>
      <c r="C45" s="261" t="s">
        <v>340</v>
      </c>
      <c r="D45" s="262" t="s">
        <v>341</v>
      </c>
      <c r="E45" s="261" t="s">
        <v>520</v>
      </c>
      <c r="F45" s="263" t="s">
        <v>65</v>
      </c>
      <c r="G45" s="264">
        <v>153.0</v>
      </c>
      <c r="H45" s="178">
        <v>150.0</v>
      </c>
      <c r="I45" s="266">
        <v>1.0</v>
      </c>
      <c r="J45" s="261" t="s">
        <v>79</v>
      </c>
      <c r="K45" s="261"/>
      <c r="L45" s="261"/>
      <c r="M45" s="261"/>
      <c r="N45" s="261"/>
      <c r="O45" s="260" t="s">
        <v>69</v>
      </c>
      <c r="P45" s="261" t="s">
        <v>226</v>
      </c>
      <c r="Q45" s="262" t="s">
        <v>227</v>
      </c>
      <c r="R45" s="267" t="s">
        <v>79</v>
      </c>
      <c r="S45" s="268" t="str">
        <f>vlookup(A45,KeyClub!B:C,2,FALSE)</f>
        <v>--</v>
      </c>
      <c r="T45" s="268" t="str">
        <f>vlookup(A45,JROTC!B:E,4,FALSE)</f>
        <v>#N/A</v>
      </c>
      <c r="U45" s="269"/>
      <c r="V45" s="261"/>
      <c r="W45" s="270"/>
    </row>
    <row r="46">
      <c r="A46" s="186" t="s">
        <v>320</v>
      </c>
      <c r="B46" s="187"/>
      <c r="C46" s="187" t="s">
        <v>58</v>
      </c>
      <c r="D46" s="188" t="s">
        <v>59</v>
      </c>
      <c r="E46" s="187" t="s">
        <v>471</v>
      </c>
      <c r="F46" s="189" t="s">
        <v>65</v>
      </c>
      <c r="G46" s="190">
        <v>345.0</v>
      </c>
      <c r="H46" s="191">
        <v>385.0</v>
      </c>
      <c r="I46" s="192">
        <v>0.99</v>
      </c>
      <c r="J46" s="187" t="s">
        <v>79</v>
      </c>
      <c r="K46" s="187" t="s">
        <v>71</v>
      </c>
      <c r="L46" s="187"/>
      <c r="M46" s="187"/>
      <c r="N46" s="187"/>
      <c r="O46" s="186" t="s">
        <v>69</v>
      </c>
      <c r="P46" s="187" t="s">
        <v>226</v>
      </c>
      <c r="Q46" s="188" t="s">
        <v>227</v>
      </c>
      <c r="R46" s="196" t="s">
        <v>69</v>
      </c>
      <c r="S46" s="196" t="str">
        <f>vlookup(A46,KeyClub!B:C,2,FALSE)</f>
        <v>--</v>
      </c>
      <c r="T46" s="196" t="str">
        <f>vlookup(A46,JROTC!B:E,4,FALSE)</f>
        <v/>
      </c>
      <c r="U46" s="187"/>
      <c r="V46" s="187"/>
      <c r="W46" s="210"/>
    </row>
    <row r="47">
      <c r="A47" s="186" t="s">
        <v>323</v>
      </c>
      <c r="B47" s="187"/>
      <c r="C47" s="187" t="s">
        <v>58</v>
      </c>
      <c r="D47" s="188" t="s">
        <v>59</v>
      </c>
      <c r="E47" s="187" t="s">
        <v>471</v>
      </c>
      <c r="F47" s="189" t="s">
        <v>65</v>
      </c>
      <c r="G47" s="190">
        <v>399.0</v>
      </c>
      <c r="H47" s="191">
        <v>384.0</v>
      </c>
      <c r="I47" s="192">
        <v>0.92</v>
      </c>
      <c r="J47" s="187" t="s">
        <v>79</v>
      </c>
      <c r="K47" s="187" t="s">
        <v>71</v>
      </c>
      <c r="L47" s="187"/>
      <c r="M47" s="187"/>
      <c r="N47" s="187"/>
      <c r="O47" s="186" t="s">
        <v>69</v>
      </c>
      <c r="P47" s="187" t="s">
        <v>226</v>
      </c>
      <c r="Q47" s="188" t="s">
        <v>227</v>
      </c>
      <c r="R47" s="196" t="s">
        <v>69</v>
      </c>
      <c r="S47" s="196" t="str">
        <f>vlookup(A47,KeyClub!B:C,2,FALSE)</f>
        <v>--</v>
      </c>
      <c r="T47" s="196" t="str">
        <f>vlookup(A47,JROTC!B:E,4,FALSE)</f>
        <v/>
      </c>
      <c r="U47" s="187"/>
      <c r="V47" s="187"/>
      <c r="W47" s="210"/>
    </row>
    <row r="48">
      <c r="A48" s="186" t="s">
        <v>331</v>
      </c>
      <c r="B48" s="187"/>
      <c r="C48" s="187" t="s">
        <v>58</v>
      </c>
      <c r="D48" s="188" t="s">
        <v>59</v>
      </c>
      <c r="E48" s="187" t="s">
        <v>471</v>
      </c>
      <c r="F48" s="189" t="s">
        <v>65</v>
      </c>
      <c r="G48" s="190">
        <v>58.0</v>
      </c>
      <c r="H48" s="191">
        <v>324.0</v>
      </c>
      <c r="I48" s="192">
        <v>0.92</v>
      </c>
      <c r="J48" s="187" t="s">
        <v>79</v>
      </c>
      <c r="K48" s="187" t="s">
        <v>71</v>
      </c>
      <c r="L48" s="187"/>
      <c r="M48" s="187"/>
      <c r="N48" s="187"/>
      <c r="O48" s="186" t="s">
        <v>69</v>
      </c>
      <c r="P48" s="187" t="s">
        <v>226</v>
      </c>
      <c r="Q48" s="188" t="s">
        <v>227</v>
      </c>
      <c r="R48" s="196" t="s">
        <v>69</v>
      </c>
      <c r="S48" s="196" t="str">
        <f>vlookup(A48,KeyClub!B:C,2,FALSE)</f>
        <v>--</v>
      </c>
      <c r="T48" s="196"/>
      <c r="U48" s="187"/>
      <c r="V48" s="187"/>
      <c r="W48" s="210"/>
    </row>
    <row r="49">
      <c r="A49" s="186" t="s">
        <v>364</v>
      </c>
      <c r="B49" s="187"/>
      <c r="C49" s="187" t="s">
        <v>58</v>
      </c>
      <c r="D49" s="188" t="s">
        <v>59</v>
      </c>
      <c r="E49" s="187" t="s">
        <v>471</v>
      </c>
      <c r="F49" s="189" t="s">
        <v>65</v>
      </c>
      <c r="G49" s="190">
        <v>81.0</v>
      </c>
      <c r="H49" s="191">
        <v>369.0</v>
      </c>
      <c r="I49" s="192">
        <v>0.99</v>
      </c>
      <c r="J49" s="187" t="s">
        <v>79</v>
      </c>
      <c r="K49" s="187" t="s">
        <v>71</v>
      </c>
      <c r="L49" s="187"/>
      <c r="M49" s="187"/>
      <c r="N49" s="187"/>
      <c r="O49" s="186" t="s">
        <v>69</v>
      </c>
      <c r="P49" s="187" t="s">
        <v>226</v>
      </c>
      <c r="Q49" s="188" t="s">
        <v>227</v>
      </c>
      <c r="R49" s="196" t="s">
        <v>69</v>
      </c>
      <c r="S49" s="196">
        <f>vlookup(A49,KeyClub!B:C,2,FALSE)</f>
        <v>34</v>
      </c>
      <c r="T49" s="196">
        <f>vlookup(A48,JROTC!B:E,4,FALSE)</f>
        <v>171</v>
      </c>
      <c r="U49" s="187"/>
      <c r="V49" s="208" t="s">
        <v>549</v>
      </c>
      <c r="W49" s="210"/>
    </row>
    <row r="50">
      <c r="A50" s="38" t="s">
        <v>521</v>
      </c>
      <c r="B50" s="38"/>
      <c r="C50" s="38" t="s">
        <v>58</v>
      </c>
      <c r="D50" s="293" t="s">
        <v>59</v>
      </c>
      <c r="E50" s="38" t="s">
        <v>522</v>
      </c>
      <c r="F50" s="31" t="s">
        <v>65</v>
      </c>
      <c r="G50" s="33">
        <v>614.0</v>
      </c>
      <c r="H50" s="271">
        <v>524.0</v>
      </c>
      <c r="I50" s="37">
        <v>0.84</v>
      </c>
      <c r="J50" s="38" t="s">
        <v>79</v>
      </c>
      <c r="K50" s="38" t="s">
        <v>71</v>
      </c>
      <c r="L50" s="38"/>
      <c r="M50" s="38"/>
      <c r="N50" s="38"/>
      <c r="O50" s="38" t="s">
        <v>69</v>
      </c>
      <c r="P50" s="38" t="s">
        <v>226</v>
      </c>
      <c r="Q50" s="293" t="s">
        <v>227</v>
      </c>
      <c r="R50" s="39" t="s">
        <v>79</v>
      </c>
      <c r="S50" s="43" t="str">
        <f>vlookup(A50,KeyClub!B:C,2,FALSE)</f>
        <v>--</v>
      </c>
      <c r="T50" s="43" t="str">
        <f>vlookup(A50,JROTC!B:E,4,FALSE)</f>
        <v>#N/A</v>
      </c>
      <c r="U50" s="47"/>
      <c r="V50" s="38"/>
      <c r="W50" s="47"/>
    </row>
    <row r="51">
      <c r="A51" s="52" t="s">
        <v>426</v>
      </c>
      <c r="B51" s="54"/>
      <c r="C51" s="54" t="s">
        <v>195</v>
      </c>
      <c r="D51" s="59" t="s">
        <v>196</v>
      </c>
      <c r="E51" s="63">
        <v>92009.0</v>
      </c>
      <c r="F51" s="23" t="s">
        <v>65</v>
      </c>
      <c r="G51" s="61">
        <v>503.0</v>
      </c>
      <c r="H51" s="25">
        <v>1919.0</v>
      </c>
      <c r="I51" s="62">
        <v>0.96</v>
      </c>
      <c r="J51" s="54" t="s">
        <v>79</v>
      </c>
      <c r="K51" s="54" t="s">
        <v>143</v>
      </c>
      <c r="L51" s="54" t="s">
        <v>144</v>
      </c>
      <c r="M51" s="63">
        <v>50.0</v>
      </c>
      <c r="N51" s="54">
        <f>M51/4</f>
        <v>12.5</v>
      </c>
      <c r="O51" s="52" t="s">
        <v>69</v>
      </c>
      <c r="P51" s="54" t="s">
        <v>226</v>
      </c>
      <c r="Q51" s="59" t="s">
        <v>227</v>
      </c>
      <c r="R51" s="55" t="s">
        <v>79</v>
      </c>
      <c r="S51" s="55">
        <f>vlookup(A51,KeyClub!B:C,2,FALSE)</f>
        <v>16</v>
      </c>
      <c r="T51" s="55" t="str">
        <f>vlookup(A51,JROTC!B:E,4,FALSE)</f>
        <v>#N/A</v>
      </c>
      <c r="U51" s="63">
        <f>vlookup(A51,KeyClub!B:C,2,FALSE)</f>
        <v>16</v>
      </c>
      <c r="V51" s="23" t="s">
        <v>233</v>
      </c>
      <c r="W51" s="52" t="s">
        <v>165</v>
      </c>
    </row>
    <row r="52">
      <c r="A52" s="67" t="s">
        <v>415</v>
      </c>
      <c r="B52" s="68"/>
      <c r="C52" s="68" t="s">
        <v>58</v>
      </c>
      <c r="D52" s="69" t="s">
        <v>59</v>
      </c>
      <c r="E52" s="68" t="s">
        <v>494</v>
      </c>
      <c r="F52" s="70" t="s">
        <v>65</v>
      </c>
      <c r="G52" s="71">
        <v>348.0</v>
      </c>
      <c r="H52" s="72">
        <v>1540.0</v>
      </c>
      <c r="I52" s="73">
        <v>0.98</v>
      </c>
      <c r="J52" s="68" t="s">
        <v>79</v>
      </c>
      <c r="K52" s="68" t="s">
        <v>71</v>
      </c>
      <c r="L52" s="206" t="s">
        <v>401</v>
      </c>
      <c r="M52" s="206" t="s">
        <v>401</v>
      </c>
      <c r="N52" s="206" t="s">
        <v>401</v>
      </c>
      <c r="O52" s="67" t="s">
        <v>69</v>
      </c>
      <c r="P52" s="68" t="s">
        <v>226</v>
      </c>
      <c r="Q52" s="69" t="s">
        <v>227</v>
      </c>
      <c r="R52" s="75" t="s">
        <v>69</v>
      </c>
      <c r="S52" s="75">
        <f>vlookup(A52,KeyClub!B:C,2,FALSE)</f>
        <v>32</v>
      </c>
      <c r="T52" s="75">
        <f>vlookup(A52,JROTC!B:E,4,FALSE)</f>
        <v>0</v>
      </c>
      <c r="U52" s="74">
        <f>H52*0.8</f>
        <v>1232</v>
      </c>
      <c r="V52" s="70" t="s">
        <v>496</v>
      </c>
      <c r="W52" s="207" t="s">
        <v>401</v>
      </c>
    </row>
    <row r="53">
      <c r="A53" s="52" t="s">
        <v>365</v>
      </c>
      <c r="B53" s="54"/>
      <c r="C53" s="54" t="s">
        <v>58</v>
      </c>
      <c r="D53" s="59" t="s">
        <v>59</v>
      </c>
      <c r="E53" s="54" t="s">
        <v>427</v>
      </c>
      <c r="F53" s="23" t="s">
        <v>65</v>
      </c>
      <c r="G53" s="61">
        <v>266.0</v>
      </c>
      <c r="H53" s="25">
        <v>1447.0</v>
      </c>
      <c r="I53" s="62">
        <v>0.79</v>
      </c>
      <c r="J53" s="54" t="s">
        <v>79</v>
      </c>
      <c r="K53" s="54" t="s">
        <v>71</v>
      </c>
      <c r="L53" s="54"/>
      <c r="M53" s="54"/>
      <c r="N53" s="54"/>
      <c r="O53" s="52" t="s">
        <v>69</v>
      </c>
      <c r="P53" s="54" t="s">
        <v>226</v>
      </c>
      <c r="Q53" s="59" t="s">
        <v>227</v>
      </c>
      <c r="R53" s="55" t="s">
        <v>69</v>
      </c>
      <c r="S53" s="57">
        <f>vlookup(A53,KeyClub!B:C,2,FALSE)</f>
        <v>94</v>
      </c>
      <c r="T53" s="57">
        <f>vlookup(A53,JROTC!B:E,4,FALSE)</f>
        <v>100</v>
      </c>
      <c r="U53" s="63">
        <f>vlookup(A53,KeyClub!B:C,2,FALSE)</f>
        <v>94</v>
      </c>
      <c r="V53" s="23" t="s">
        <v>233</v>
      </c>
      <c r="W53" s="52"/>
    </row>
    <row r="54">
      <c r="A54" s="52" t="s">
        <v>367</v>
      </c>
      <c r="B54" s="54"/>
      <c r="C54" s="54" t="s">
        <v>58</v>
      </c>
      <c r="D54" s="59" t="s">
        <v>59</v>
      </c>
      <c r="E54" s="54" t="s">
        <v>428</v>
      </c>
      <c r="F54" s="23" t="s">
        <v>65</v>
      </c>
      <c r="G54" s="61">
        <v>1161.0</v>
      </c>
      <c r="H54" s="25">
        <v>1086.0</v>
      </c>
      <c r="I54" s="62">
        <v>0.93</v>
      </c>
      <c r="J54" s="54" t="s">
        <v>79</v>
      </c>
      <c r="K54" s="54" t="s">
        <v>71</v>
      </c>
      <c r="L54" s="54"/>
      <c r="M54" s="54"/>
      <c r="N54" s="54"/>
      <c r="O54" s="52" t="s">
        <v>69</v>
      </c>
      <c r="P54" s="54" t="s">
        <v>226</v>
      </c>
      <c r="Q54" s="59" t="s">
        <v>227</v>
      </c>
      <c r="R54" s="55" t="s">
        <v>69</v>
      </c>
      <c r="S54" s="55">
        <f>vlookup(A54,KeyClub!B:C,2,FALSE)</f>
        <v>31</v>
      </c>
      <c r="T54" s="55">
        <f>vlookup(A54,JROTC!B:E,4,FALSE)</f>
        <v>100</v>
      </c>
      <c r="U54" s="63">
        <f>vlookup(A54,KeyClub!B:C,2,FALSE)</f>
        <v>31</v>
      </c>
      <c r="V54" s="23" t="s">
        <v>233</v>
      </c>
      <c r="W54" s="52"/>
    </row>
    <row r="55">
      <c r="A55" s="52" t="s">
        <v>231</v>
      </c>
      <c r="B55" s="54"/>
      <c r="C55" s="54" t="s">
        <v>60</v>
      </c>
      <c r="D55" s="59" t="s">
        <v>61</v>
      </c>
      <c r="E55" s="54" t="s">
        <v>232</v>
      </c>
      <c r="F55" s="23" t="s">
        <v>65</v>
      </c>
      <c r="G55" s="61">
        <v>1685.0</v>
      </c>
      <c r="H55" s="25">
        <v>1673.0</v>
      </c>
      <c r="I55" s="62">
        <v>0.82</v>
      </c>
      <c r="J55" s="54" t="s">
        <v>69</v>
      </c>
      <c r="K55" s="54" t="s">
        <v>71</v>
      </c>
      <c r="L55" s="54" t="s">
        <v>72</v>
      </c>
      <c r="M55" s="63">
        <v>30.0</v>
      </c>
      <c r="N55" s="54">
        <f>M55/4</f>
        <v>7.5</v>
      </c>
      <c r="O55" s="52" t="s">
        <v>69</v>
      </c>
      <c r="P55" s="54" t="s">
        <v>226</v>
      </c>
      <c r="Q55" s="59" t="s">
        <v>227</v>
      </c>
      <c r="R55" s="55" t="s">
        <v>69</v>
      </c>
      <c r="S55" s="57">
        <f>vlookup(A55,KeyClub!B:C,2,FALSE)</f>
        <v>23</v>
      </c>
      <c r="T55" s="57" t="str">
        <f>vlookup(A55,JROTC!B:E,4,FALSE)</f>
        <v>#N/A</v>
      </c>
      <c r="U55" s="53">
        <f>H55</f>
        <v>1673</v>
      </c>
      <c r="V55" s="23" t="s">
        <v>233</v>
      </c>
      <c r="W55" s="52" t="s">
        <v>87</v>
      </c>
    </row>
    <row r="56">
      <c r="A56" s="67" t="s">
        <v>369</v>
      </c>
      <c r="B56" s="68"/>
      <c r="C56" s="68" t="s">
        <v>58</v>
      </c>
      <c r="D56" s="69" t="s">
        <v>59</v>
      </c>
      <c r="E56" s="68" t="s">
        <v>497</v>
      </c>
      <c r="F56" s="70" t="s">
        <v>65</v>
      </c>
      <c r="G56" s="71">
        <v>573.0</v>
      </c>
      <c r="H56" s="72">
        <v>2424.0</v>
      </c>
      <c r="I56" s="73">
        <v>0.97</v>
      </c>
      <c r="J56" s="68" t="s">
        <v>79</v>
      </c>
      <c r="K56" s="68" t="s">
        <v>71</v>
      </c>
      <c r="L56" s="68" t="s">
        <v>144</v>
      </c>
      <c r="M56" s="74" t="s">
        <v>498</v>
      </c>
      <c r="N56" s="68"/>
      <c r="O56" s="67" t="s">
        <v>69</v>
      </c>
      <c r="P56" s="68" t="s">
        <v>226</v>
      </c>
      <c r="Q56" s="69" t="s">
        <v>227</v>
      </c>
      <c r="R56" s="75">
        <v>201.0</v>
      </c>
      <c r="S56" s="75">
        <f>vlookup(A56,KeyClub!B:C,2,FALSE)</f>
        <v>45</v>
      </c>
      <c r="T56" s="75">
        <f>vlookup(A56,JROTC!B:E,4,FALSE)</f>
        <v>201</v>
      </c>
      <c r="U56" s="74">
        <v>201.0</v>
      </c>
      <c r="V56" s="70" t="s">
        <v>499</v>
      </c>
      <c r="W56" s="102" t="s">
        <v>500</v>
      </c>
    </row>
    <row r="57">
      <c r="A57" s="52" t="s">
        <v>416</v>
      </c>
      <c r="B57" s="54"/>
      <c r="C57" s="54" t="s">
        <v>58</v>
      </c>
      <c r="D57" s="59" t="s">
        <v>59</v>
      </c>
      <c r="E57" s="54" t="s">
        <v>429</v>
      </c>
      <c r="F57" s="23" t="s">
        <v>65</v>
      </c>
      <c r="G57" s="61">
        <v>237.0</v>
      </c>
      <c r="H57" s="25">
        <v>1054.0</v>
      </c>
      <c r="I57" s="62">
        <v>0.95</v>
      </c>
      <c r="J57" s="54" t="s">
        <v>79</v>
      </c>
      <c r="K57" s="54" t="s">
        <v>71</v>
      </c>
      <c r="L57" s="54"/>
      <c r="M57" s="54"/>
      <c r="N57" s="54"/>
      <c r="O57" s="52"/>
      <c r="P57" s="54" t="s">
        <v>226</v>
      </c>
      <c r="Q57" s="59" t="s">
        <v>227</v>
      </c>
      <c r="R57" s="55" t="s">
        <v>69</v>
      </c>
      <c r="S57" s="57">
        <f>vlookup(A57,KeyClub!B:C,2,FALSE)</f>
        <v>26</v>
      </c>
      <c r="T57" s="57"/>
      <c r="U57" s="63">
        <f>vlookup(A57,KeyClub!B:C,2,FALSE)</f>
        <v>26</v>
      </c>
      <c r="V57" s="23" t="s">
        <v>233</v>
      </c>
      <c r="W57" s="52"/>
    </row>
    <row r="58">
      <c r="A58" s="52" t="s">
        <v>419</v>
      </c>
      <c r="B58" s="54"/>
      <c r="C58" s="54" t="s">
        <v>430</v>
      </c>
      <c r="D58" s="59" t="s">
        <v>431</v>
      </c>
      <c r="E58" s="54" t="s">
        <v>432</v>
      </c>
      <c r="F58" s="23" t="s">
        <v>65</v>
      </c>
      <c r="G58" s="61">
        <v>560.0</v>
      </c>
      <c r="H58" s="25">
        <v>2522.0</v>
      </c>
      <c r="I58" s="62">
        <v>0.95</v>
      </c>
      <c r="J58" s="54" t="s">
        <v>79</v>
      </c>
      <c r="K58" s="54"/>
      <c r="L58" s="54"/>
      <c r="M58" s="54"/>
      <c r="N58" s="54"/>
      <c r="O58" s="52"/>
      <c r="P58" s="54" t="s">
        <v>226</v>
      </c>
      <c r="Q58" s="59" t="s">
        <v>227</v>
      </c>
      <c r="R58" s="55" t="s">
        <v>69</v>
      </c>
      <c r="S58" s="55">
        <f>vlookup(A58,KeyClub!B:C,2,FALSE)</f>
        <v>225</v>
      </c>
      <c r="T58" s="55"/>
      <c r="U58" s="63">
        <f>vlookup(A58,KeyClub!B:C,2,FALSE)</f>
        <v>225</v>
      </c>
      <c r="V58" s="23" t="s">
        <v>233</v>
      </c>
      <c r="W58" s="52"/>
    </row>
    <row r="59">
      <c r="A59" s="52" t="s">
        <v>420</v>
      </c>
      <c r="B59" s="54"/>
      <c r="C59" s="54" t="s">
        <v>216</v>
      </c>
      <c r="D59" s="59" t="s">
        <v>217</v>
      </c>
      <c r="E59" s="54" t="s">
        <v>433</v>
      </c>
      <c r="F59" s="23" t="s">
        <v>65</v>
      </c>
      <c r="G59" s="61">
        <v>321.0</v>
      </c>
      <c r="H59" s="25">
        <v>1683.0</v>
      </c>
      <c r="I59" s="62">
        <v>0.86</v>
      </c>
      <c r="J59" s="54" t="s">
        <v>79</v>
      </c>
      <c r="K59" s="54"/>
      <c r="L59" s="54"/>
      <c r="M59" s="54"/>
      <c r="N59" s="54"/>
      <c r="O59" s="52"/>
      <c r="P59" s="54" t="s">
        <v>226</v>
      </c>
      <c r="Q59" s="59" t="s">
        <v>227</v>
      </c>
      <c r="R59" s="55" t="s">
        <v>69</v>
      </c>
      <c r="S59" s="55">
        <f>vlookup(A59,KeyClub!B:C,2,FALSE)</f>
        <v>15</v>
      </c>
      <c r="T59" s="55"/>
      <c r="U59" s="63">
        <f>vlookup(A59,KeyClub!B:C,2,FALSE)</f>
        <v>15</v>
      </c>
      <c r="V59" s="23" t="s">
        <v>233</v>
      </c>
      <c r="W59" s="52"/>
    </row>
    <row r="60">
      <c r="A60" s="52" t="s">
        <v>234</v>
      </c>
      <c r="B60" s="54"/>
      <c r="C60" s="54" t="s">
        <v>60</v>
      </c>
      <c r="D60" s="59" t="s">
        <v>61</v>
      </c>
      <c r="E60" s="54" t="s">
        <v>235</v>
      </c>
      <c r="F60" s="23" t="s">
        <v>65</v>
      </c>
      <c r="G60" s="61">
        <v>1723.0</v>
      </c>
      <c r="H60" s="25">
        <v>1712.0</v>
      </c>
      <c r="I60" s="62">
        <v>0.89</v>
      </c>
      <c r="J60" s="54" t="s">
        <v>69</v>
      </c>
      <c r="K60" s="54" t="s">
        <v>71</v>
      </c>
      <c r="L60" s="54" t="s">
        <v>72</v>
      </c>
      <c r="M60" s="63">
        <v>30.0</v>
      </c>
      <c r="N60" s="54">
        <f>M60/4</f>
        <v>7.5</v>
      </c>
      <c r="O60" s="52" t="s">
        <v>69</v>
      </c>
      <c r="P60" s="54" t="s">
        <v>226</v>
      </c>
      <c r="Q60" s="59" t="s">
        <v>227</v>
      </c>
      <c r="R60" s="55" t="s">
        <v>79</v>
      </c>
      <c r="S60" s="57">
        <f>vlookup(A60,KeyClub!B:C,2,FALSE)</f>
        <v>52</v>
      </c>
      <c r="T60" s="57" t="str">
        <f>vlookup(A60,JROTC!B:E,4,FALSE)</f>
        <v>#N/A</v>
      </c>
      <c r="U60" s="53">
        <f>H60</f>
        <v>1712</v>
      </c>
      <c r="V60" s="23" t="s">
        <v>84</v>
      </c>
      <c r="W60" s="52" t="s">
        <v>87</v>
      </c>
    </row>
    <row r="61">
      <c r="A61" s="67" t="s">
        <v>372</v>
      </c>
      <c r="B61" s="68" t="s">
        <v>488</v>
      </c>
      <c r="C61" s="68" t="s">
        <v>58</v>
      </c>
      <c r="D61" s="69" t="s">
        <v>59</v>
      </c>
      <c r="E61" s="68" t="s">
        <v>489</v>
      </c>
      <c r="F61" s="70" t="s">
        <v>65</v>
      </c>
      <c r="G61" s="71">
        <v>336.0</v>
      </c>
      <c r="H61" s="72">
        <v>1755.0</v>
      </c>
      <c r="I61" s="213">
        <v>0.97</v>
      </c>
      <c r="J61" s="214" t="s">
        <v>79</v>
      </c>
      <c r="K61" s="68" t="s">
        <v>71</v>
      </c>
      <c r="L61" s="206" t="s">
        <v>19</v>
      </c>
      <c r="M61" s="206" t="s">
        <v>19</v>
      </c>
      <c r="N61" s="206" t="s">
        <v>19</v>
      </c>
      <c r="O61" s="67"/>
      <c r="P61" s="68" t="s">
        <v>226</v>
      </c>
      <c r="Q61" s="69" t="s">
        <v>227</v>
      </c>
      <c r="R61" s="75" t="s">
        <v>69</v>
      </c>
      <c r="S61" s="75">
        <f>vlookup(A61,KeyClub!B:C,2,FALSE)</f>
        <v>22</v>
      </c>
      <c r="T61" s="75">
        <f>vlookup(A61,JROTC!B:E,4,FALSE)</f>
        <v>199</v>
      </c>
      <c r="U61" s="74">
        <f t="shared" ref="U61:U62" si="8">T61</f>
        <v>199</v>
      </c>
      <c r="V61" s="147" t="s">
        <v>297</v>
      </c>
      <c r="W61" s="207" t="s">
        <v>19</v>
      </c>
    </row>
    <row r="62">
      <c r="A62" s="149" t="s">
        <v>375</v>
      </c>
      <c r="B62" s="151" t="s">
        <v>485</v>
      </c>
      <c r="C62" s="151" t="s">
        <v>216</v>
      </c>
      <c r="D62" s="153" t="s">
        <v>217</v>
      </c>
      <c r="E62" s="151" t="s">
        <v>486</v>
      </c>
      <c r="F62" s="155" t="s">
        <v>65</v>
      </c>
      <c r="G62" s="156">
        <v>261.0</v>
      </c>
      <c r="H62" s="152">
        <v>1302.0</v>
      </c>
      <c r="I62" s="158">
        <v>0.75</v>
      </c>
      <c r="J62" s="151" t="s">
        <v>79</v>
      </c>
      <c r="K62" s="151"/>
      <c r="L62" s="151"/>
      <c r="M62" s="151"/>
      <c r="N62" s="151"/>
      <c r="O62" s="149"/>
      <c r="P62" s="151" t="s">
        <v>226</v>
      </c>
      <c r="Q62" s="153" t="s">
        <v>227</v>
      </c>
      <c r="R62" s="160" t="s">
        <v>69</v>
      </c>
      <c r="S62" s="160" t="str">
        <f>vlookup(A62,KeyClub!B:C,2,FALSE)</f>
        <v>--</v>
      </c>
      <c r="T62" s="160">
        <f>vlookup(A62,JROTC!B:E,4,FALSE)</f>
        <v>150</v>
      </c>
      <c r="U62" s="151">
        <f t="shared" si="8"/>
        <v>150</v>
      </c>
      <c r="V62" s="163" t="s">
        <v>549</v>
      </c>
      <c r="W62" s="164"/>
    </row>
    <row r="63">
      <c r="A63" s="52" t="s">
        <v>434</v>
      </c>
      <c r="B63" s="54" t="s">
        <v>435</v>
      </c>
      <c r="C63" s="54" t="s">
        <v>48</v>
      </c>
      <c r="D63" s="59" t="s">
        <v>436</v>
      </c>
      <c r="E63" s="54" t="s">
        <v>437</v>
      </c>
      <c r="F63" s="23" t="s">
        <v>65</v>
      </c>
      <c r="G63" s="61">
        <v>392.0</v>
      </c>
      <c r="H63" s="25">
        <v>351.0</v>
      </c>
      <c r="I63" s="62">
        <v>0.97</v>
      </c>
      <c r="J63" s="54" t="s">
        <v>79</v>
      </c>
      <c r="K63" s="54"/>
      <c r="L63" s="54"/>
      <c r="M63" s="54"/>
      <c r="N63" s="54"/>
      <c r="O63" s="52"/>
      <c r="P63" s="54" t="s">
        <v>226</v>
      </c>
      <c r="Q63" s="59" t="s">
        <v>227</v>
      </c>
      <c r="R63" s="55" t="s">
        <v>79</v>
      </c>
      <c r="S63" s="55">
        <f>vlookup(A63,KeyClub!B:C,2,FALSE)</f>
        <v>30</v>
      </c>
      <c r="T63" s="55" t="str">
        <f>vlookup(A63,JROTC!B:E,4,FALSE)</f>
        <v>#N/A</v>
      </c>
      <c r="U63" s="63">
        <f>vlookup(A63,KeyClub!B:C,2,FALSE)</f>
        <v>30</v>
      </c>
      <c r="V63" s="23" t="s">
        <v>233</v>
      </c>
      <c r="W63" s="52"/>
    </row>
    <row r="64">
      <c r="A64" s="52" t="s">
        <v>438</v>
      </c>
      <c r="B64" s="54" t="s">
        <v>439</v>
      </c>
      <c r="C64" s="54" t="s">
        <v>53</v>
      </c>
      <c r="D64" s="59" t="s">
        <v>324</v>
      </c>
      <c r="E64" s="54" t="s">
        <v>440</v>
      </c>
      <c r="F64" s="23" t="s">
        <v>65</v>
      </c>
      <c r="G64" s="61">
        <v>2014.0</v>
      </c>
      <c r="H64" s="25">
        <v>1941.0</v>
      </c>
      <c r="I64" s="62">
        <v>0.98</v>
      </c>
      <c r="J64" s="54" t="s">
        <v>79</v>
      </c>
      <c r="K64" s="54"/>
      <c r="L64" s="54"/>
      <c r="M64" s="54"/>
      <c r="N64" s="54"/>
      <c r="O64" s="52"/>
      <c r="P64" s="54" t="s">
        <v>226</v>
      </c>
      <c r="Q64" s="59" t="s">
        <v>227</v>
      </c>
      <c r="R64" s="55" t="s">
        <v>79</v>
      </c>
      <c r="S64" s="55">
        <f>vlookup(A64,KeyClub!B:C,2,FALSE)</f>
        <v>122</v>
      </c>
      <c r="T64" s="55" t="str">
        <f>vlookup(A64,JROTC!B:E,4,FALSE)</f>
        <v>#N/A</v>
      </c>
      <c r="U64" s="63">
        <f>vlookup(A64,KeyClub!B:C,2,FALSE)</f>
        <v>122</v>
      </c>
      <c r="V64" s="23" t="s">
        <v>233</v>
      </c>
      <c r="W64" s="53"/>
    </row>
    <row r="65">
      <c r="A65" s="67" t="s">
        <v>459</v>
      </c>
      <c r="B65" s="68" t="s">
        <v>460</v>
      </c>
      <c r="C65" s="68" t="s">
        <v>86</v>
      </c>
      <c r="D65" s="69" t="s">
        <v>310</v>
      </c>
      <c r="E65" s="68" t="s">
        <v>461</v>
      </c>
      <c r="F65" s="70" t="s">
        <v>65</v>
      </c>
      <c r="G65" s="71">
        <v>152.0</v>
      </c>
      <c r="H65" s="72">
        <v>165.0</v>
      </c>
      <c r="I65" s="203">
        <v>0.92</v>
      </c>
      <c r="J65" s="68" t="s">
        <v>79</v>
      </c>
      <c r="K65" s="68" t="s">
        <v>401</v>
      </c>
      <c r="L65" s="68" t="s">
        <v>401</v>
      </c>
      <c r="M65" s="68" t="s">
        <v>401</v>
      </c>
      <c r="N65" s="68" t="s">
        <v>401</v>
      </c>
      <c r="O65" s="67" t="s">
        <v>69</v>
      </c>
      <c r="P65" s="68" t="s">
        <v>226</v>
      </c>
      <c r="Q65" s="69" t="s">
        <v>227</v>
      </c>
      <c r="R65" s="75" t="s">
        <v>79</v>
      </c>
      <c r="S65" s="75">
        <f>vlookup(A65,KeyClub!B:C,2,FALSE)</f>
        <v>18</v>
      </c>
      <c r="T65" s="75" t="str">
        <f>vlookup(A65,JROTC!B:E,4,FALSE)</f>
        <v>#N/A</v>
      </c>
      <c r="U65" s="74">
        <f>H65*(14+18)/100</f>
        <v>52.8</v>
      </c>
      <c r="V65" s="70" t="s">
        <v>462</v>
      </c>
      <c r="W65" s="78" t="s">
        <v>401</v>
      </c>
    </row>
    <row r="66">
      <c r="A66" s="52" t="s">
        <v>236</v>
      </c>
      <c r="B66" s="54"/>
      <c r="C66" s="54" t="s">
        <v>180</v>
      </c>
      <c r="D66" s="59" t="s">
        <v>237</v>
      </c>
      <c r="E66" s="54" t="s">
        <v>230</v>
      </c>
      <c r="F66" s="23" t="s">
        <v>65</v>
      </c>
      <c r="G66" s="61">
        <v>113.0</v>
      </c>
      <c r="H66" s="25">
        <v>82.0</v>
      </c>
      <c r="I66" s="62">
        <v>0.9</v>
      </c>
      <c r="J66" s="54" t="s">
        <v>69</v>
      </c>
      <c r="K66" s="54" t="s">
        <v>71</v>
      </c>
      <c r="L66" s="54" t="s">
        <v>72</v>
      </c>
      <c r="M66" s="63">
        <v>40.0</v>
      </c>
      <c r="N66" s="54">
        <f t="shared" ref="N66:N68" si="9">M66/4</f>
        <v>10</v>
      </c>
      <c r="O66" s="52" t="s">
        <v>69</v>
      </c>
      <c r="P66" s="54" t="s">
        <v>226</v>
      </c>
      <c r="Q66" s="59" t="s">
        <v>227</v>
      </c>
      <c r="R66" s="55" t="s">
        <v>69</v>
      </c>
      <c r="S66" s="57" t="str">
        <f>vlookup(A66,KeyClub!B:C,2,FALSE)</f>
        <v>--</v>
      </c>
      <c r="T66" s="57">
        <f>vlookup(A66,JROTC!B:E,4,FALSE)</f>
        <v>8.2</v>
      </c>
      <c r="U66" s="53">
        <f t="shared" ref="U66:U68" si="10">H66</f>
        <v>82</v>
      </c>
      <c r="V66" s="23" t="s">
        <v>84</v>
      </c>
      <c r="W66" s="52" t="s">
        <v>186</v>
      </c>
    </row>
    <row r="67">
      <c r="A67" s="52" t="s">
        <v>238</v>
      </c>
      <c r="B67" s="54" t="s">
        <v>239</v>
      </c>
      <c r="C67" s="54" t="s">
        <v>52</v>
      </c>
      <c r="D67" s="59" t="s">
        <v>240</v>
      </c>
      <c r="E67" s="54" t="s">
        <v>241</v>
      </c>
      <c r="F67" s="23" t="s">
        <v>65</v>
      </c>
      <c r="G67" s="61">
        <v>2153.0</v>
      </c>
      <c r="H67" s="25">
        <v>2213.0</v>
      </c>
      <c r="I67" s="62">
        <v>0.9</v>
      </c>
      <c r="J67" s="54" t="s">
        <v>69</v>
      </c>
      <c r="K67" s="54" t="s">
        <v>143</v>
      </c>
      <c r="L67" s="54" t="s">
        <v>144</v>
      </c>
      <c r="M67" s="63">
        <v>120.0</v>
      </c>
      <c r="N67" s="54">
        <f t="shared" si="9"/>
        <v>30</v>
      </c>
      <c r="O67" s="52"/>
      <c r="P67" s="54" t="s">
        <v>226</v>
      </c>
      <c r="Q67" s="59" t="s">
        <v>227</v>
      </c>
      <c r="R67" s="55" t="s">
        <v>69</v>
      </c>
      <c r="S67" s="57" t="str">
        <f>vlookup(A67,KeyClub!B:C,2,FALSE)</f>
        <v>--</v>
      </c>
      <c r="T67" s="57" t="str">
        <f>vlookup(A67,JROTC!B:E,4,FALSE)</f>
        <v>#N/A</v>
      </c>
      <c r="U67" s="53">
        <f t="shared" si="10"/>
        <v>2213</v>
      </c>
      <c r="V67" s="23" t="s">
        <v>84</v>
      </c>
      <c r="W67" s="52" t="s">
        <v>214</v>
      </c>
    </row>
    <row r="68">
      <c r="A68" s="52" t="s">
        <v>244</v>
      </c>
      <c r="B68" s="54"/>
      <c r="C68" s="54" t="s">
        <v>60</v>
      </c>
      <c r="D68" s="59" t="s">
        <v>61</v>
      </c>
      <c r="E68" s="54" t="s">
        <v>245</v>
      </c>
      <c r="F68" s="23" t="s">
        <v>65</v>
      </c>
      <c r="G68" s="61">
        <v>2367.0</v>
      </c>
      <c r="H68" s="25">
        <v>2610.0</v>
      </c>
      <c r="I68" s="62">
        <v>0.93</v>
      </c>
      <c r="J68" s="54" t="s">
        <v>69</v>
      </c>
      <c r="K68" s="54" t="s">
        <v>71</v>
      </c>
      <c r="L68" s="54" t="s">
        <v>72</v>
      </c>
      <c r="M68" s="63">
        <v>30.0</v>
      </c>
      <c r="N68" s="54">
        <f t="shared" si="9"/>
        <v>7.5</v>
      </c>
      <c r="O68" s="52" t="s">
        <v>69</v>
      </c>
      <c r="P68" s="54" t="s">
        <v>226</v>
      </c>
      <c r="Q68" s="59" t="s">
        <v>227</v>
      </c>
      <c r="R68" s="55" t="s">
        <v>79</v>
      </c>
      <c r="S68" s="57">
        <f>vlookup(A68,KeyClub!B:C,2,FALSE)</f>
        <v>15</v>
      </c>
      <c r="T68" s="57" t="str">
        <f>vlookup(A68,JROTC!B:E,4,FALSE)</f>
        <v>#N/A</v>
      </c>
      <c r="U68" s="53">
        <f t="shared" si="10"/>
        <v>2610</v>
      </c>
      <c r="V68" s="23" t="s">
        <v>84</v>
      </c>
      <c r="W68" s="52" t="s">
        <v>87</v>
      </c>
    </row>
    <row r="69">
      <c r="A69" s="67" t="s">
        <v>379</v>
      </c>
      <c r="B69" s="68" t="s">
        <v>463</v>
      </c>
      <c r="C69" s="68" t="s">
        <v>139</v>
      </c>
      <c r="D69" s="69" t="s">
        <v>464</v>
      </c>
      <c r="E69" s="68" t="s">
        <v>465</v>
      </c>
      <c r="F69" s="70" t="s">
        <v>65</v>
      </c>
      <c r="G69" s="71">
        <v>1830.0</v>
      </c>
      <c r="H69" s="72">
        <v>1919.0</v>
      </c>
      <c r="I69" s="73">
        <v>0.88</v>
      </c>
      <c r="J69" s="68" t="s">
        <v>79</v>
      </c>
      <c r="K69" s="68" t="s">
        <v>79</v>
      </c>
      <c r="L69" s="68" t="s">
        <v>401</v>
      </c>
      <c r="M69" s="68" t="s">
        <v>401</v>
      </c>
      <c r="N69" s="68" t="s">
        <v>401</v>
      </c>
      <c r="O69" s="67" t="s">
        <v>69</v>
      </c>
      <c r="P69" s="68" t="s">
        <v>226</v>
      </c>
      <c r="Q69" s="69" t="s">
        <v>227</v>
      </c>
      <c r="R69" s="75">
        <v>110.0</v>
      </c>
      <c r="S69" s="75">
        <f>vlookup(A69,KeyClub!B:C,2,FALSE)</f>
        <v>61</v>
      </c>
      <c r="T69" s="75">
        <f>vlookup(A69,JROTC!B:E,4,FALSE)</f>
        <v>110</v>
      </c>
      <c r="U69" s="74">
        <f>110+58+330+50+20</f>
        <v>568</v>
      </c>
      <c r="V69" s="70" t="s">
        <v>466</v>
      </c>
      <c r="W69" s="78" t="s">
        <v>401</v>
      </c>
    </row>
    <row r="70">
      <c r="A70" s="52" t="s">
        <v>246</v>
      </c>
      <c r="B70" s="54"/>
      <c r="C70" s="54" t="s">
        <v>60</v>
      </c>
      <c r="D70" s="59" t="s">
        <v>61</v>
      </c>
      <c r="E70" s="54" t="s">
        <v>247</v>
      </c>
      <c r="F70" s="23" t="s">
        <v>65</v>
      </c>
      <c r="G70" s="61">
        <v>2640.0</v>
      </c>
      <c r="H70" s="25">
        <v>2413.0</v>
      </c>
      <c r="I70" s="62">
        <v>0.93</v>
      </c>
      <c r="J70" s="54" t="s">
        <v>69</v>
      </c>
      <c r="K70" s="54" t="s">
        <v>71</v>
      </c>
      <c r="L70" s="54" t="s">
        <v>72</v>
      </c>
      <c r="M70" s="63">
        <v>30.0</v>
      </c>
      <c r="N70" s="54">
        <f t="shared" ref="N70:N71" si="11">M70/4</f>
        <v>7.5</v>
      </c>
      <c r="O70" s="52" t="s">
        <v>69</v>
      </c>
      <c r="P70" s="54" t="s">
        <v>226</v>
      </c>
      <c r="Q70" s="59" t="s">
        <v>227</v>
      </c>
      <c r="R70" s="55" t="s">
        <v>79</v>
      </c>
      <c r="S70" s="57">
        <f>vlookup(A70,KeyClub!B:C,2,FALSE)</f>
        <v>22</v>
      </c>
      <c r="T70" s="57" t="str">
        <f>vlookup(A70,JROTC!B:E,4,FALSE)</f>
        <v>#N/A</v>
      </c>
      <c r="U70" s="53">
        <f>H70</f>
        <v>2413</v>
      </c>
      <c r="V70" s="23" t="s">
        <v>84</v>
      </c>
      <c r="W70" s="52" t="s">
        <v>87</v>
      </c>
    </row>
    <row r="71">
      <c r="A71" s="67" t="s">
        <v>381</v>
      </c>
      <c r="B71" s="68" t="s">
        <v>155</v>
      </c>
      <c r="C71" s="68" t="s">
        <v>58</v>
      </c>
      <c r="D71" s="69" t="s">
        <v>59</v>
      </c>
      <c r="E71" s="68" t="s">
        <v>504</v>
      </c>
      <c r="F71" s="70" t="s">
        <v>65</v>
      </c>
      <c r="G71" s="71">
        <v>423.0</v>
      </c>
      <c r="H71" s="72">
        <v>1952.0</v>
      </c>
      <c r="I71" s="73">
        <v>0.97</v>
      </c>
      <c r="J71" s="68" t="s">
        <v>79</v>
      </c>
      <c r="K71" s="68" t="s">
        <v>71</v>
      </c>
      <c r="L71" s="68"/>
      <c r="M71" s="74">
        <v>30.0</v>
      </c>
      <c r="N71" s="68">
        <f t="shared" si="11"/>
        <v>7.5</v>
      </c>
      <c r="O71" s="67" t="s">
        <v>69</v>
      </c>
      <c r="P71" s="68" t="s">
        <v>226</v>
      </c>
      <c r="Q71" s="69" t="s">
        <v>227</v>
      </c>
      <c r="R71" s="75" t="s">
        <v>69</v>
      </c>
      <c r="S71" s="75">
        <f>vlookup(A71,KeyClub!B:C,2,FALSE)</f>
        <v>8</v>
      </c>
      <c r="T71" s="75">
        <f>vlookup(A71,JROTC!B:E,4,FALSE)</f>
        <v>100</v>
      </c>
      <c r="U71" s="74">
        <v>400.0</v>
      </c>
      <c r="V71" s="70" t="s">
        <v>506</v>
      </c>
      <c r="W71" s="78"/>
    </row>
    <row r="72">
      <c r="A72" s="67" t="s">
        <v>383</v>
      </c>
      <c r="B72" s="68" t="s">
        <v>491</v>
      </c>
      <c r="C72" s="68" t="s">
        <v>53</v>
      </c>
      <c r="D72" s="69" t="s">
        <v>324</v>
      </c>
      <c r="E72" s="68" t="s">
        <v>492</v>
      </c>
      <c r="F72" s="70" t="s">
        <v>65</v>
      </c>
      <c r="G72" s="71">
        <v>487.0</v>
      </c>
      <c r="H72" s="72">
        <v>2228.0</v>
      </c>
      <c r="I72" s="73">
        <v>0.96</v>
      </c>
      <c r="J72" s="68" t="s">
        <v>79</v>
      </c>
      <c r="K72" s="68" t="s">
        <v>401</v>
      </c>
      <c r="L72" s="68" t="s">
        <v>401</v>
      </c>
      <c r="M72" s="68" t="s">
        <v>401</v>
      </c>
      <c r="N72" s="68" t="s">
        <v>401</v>
      </c>
      <c r="O72" s="67" t="s">
        <v>69</v>
      </c>
      <c r="P72" s="68" t="s">
        <v>226</v>
      </c>
      <c r="Q72" s="69" t="s">
        <v>227</v>
      </c>
      <c r="R72" s="75" t="s">
        <v>69</v>
      </c>
      <c r="S72" s="75">
        <f>vlookup(A72,KeyClub!B:C,2,FALSE)</f>
        <v>109</v>
      </c>
      <c r="T72" s="75" t="str">
        <f>vlookup(A72,JROTC!B:E,4,FALSE)</f>
        <v>&gt;125</v>
      </c>
      <c r="U72" s="74">
        <f>H72*0.1</f>
        <v>222.8</v>
      </c>
      <c r="V72" s="70" t="s">
        <v>493</v>
      </c>
      <c r="W72" s="78" t="s">
        <v>401</v>
      </c>
    </row>
    <row r="73">
      <c r="A73" s="78" t="s">
        <v>161</v>
      </c>
      <c r="B73" s="77" t="s">
        <v>248</v>
      </c>
      <c r="C73" s="77" t="s">
        <v>58</v>
      </c>
      <c r="D73" s="96" t="s">
        <v>59</v>
      </c>
      <c r="E73" s="77" t="s">
        <v>249</v>
      </c>
      <c r="F73" s="76" t="s">
        <v>65</v>
      </c>
      <c r="G73" s="97">
        <v>846.0</v>
      </c>
      <c r="H73" s="98">
        <v>816.0</v>
      </c>
      <c r="I73" s="99">
        <v>0.99</v>
      </c>
      <c r="J73" s="77" t="s">
        <v>251</v>
      </c>
      <c r="K73" s="77" t="s">
        <v>71</v>
      </c>
      <c r="L73" s="77" t="s">
        <v>252</v>
      </c>
      <c r="M73" s="100">
        <v>70.0</v>
      </c>
      <c r="N73" s="68">
        <f>M73/4</f>
        <v>17.5</v>
      </c>
      <c r="O73" s="78"/>
      <c r="P73" s="77" t="s">
        <v>226</v>
      </c>
      <c r="Q73" s="96" t="s">
        <v>227</v>
      </c>
      <c r="R73" s="101" t="s">
        <v>79</v>
      </c>
      <c r="S73" s="101" t="str">
        <f>vlookup(A73,KeyClub!B:C,2,FALSE)</f>
        <v>--</v>
      </c>
      <c r="T73" s="101" t="str">
        <f>vlookup(A73,JROTC!B:E,4,FALSE)</f>
        <v>#N/A</v>
      </c>
      <c r="U73" s="77">
        <v>846.0</v>
      </c>
      <c r="V73" s="76" t="s">
        <v>170</v>
      </c>
      <c r="W73" s="102" t="s">
        <v>253</v>
      </c>
    </row>
    <row r="74">
      <c r="A74" s="52" t="s">
        <v>387</v>
      </c>
      <c r="B74" s="54" t="s">
        <v>477</v>
      </c>
      <c r="C74" s="54" t="s">
        <v>478</v>
      </c>
      <c r="D74" s="59" t="s">
        <v>479</v>
      </c>
      <c r="E74" s="54" t="s">
        <v>480</v>
      </c>
      <c r="F74" s="23" t="s">
        <v>65</v>
      </c>
      <c r="G74" s="61">
        <v>361.0</v>
      </c>
      <c r="H74" s="25">
        <v>1574.0</v>
      </c>
      <c r="I74" s="62">
        <v>0.96</v>
      </c>
      <c r="J74" s="54" t="s">
        <v>79</v>
      </c>
      <c r="K74" s="54"/>
      <c r="L74" s="54"/>
      <c r="M74" s="54"/>
      <c r="N74" s="54"/>
      <c r="O74" s="52"/>
      <c r="P74" s="54" t="s">
        <v>226</v>
      </c>
      <c r="Q74" s="59" t="s">
        <v>227</v>
      </c>
      <c r="R74" s="55" t="s">
        <v>69</v>
      </c>
      <c r="S74" s="55">
        <f>vlookup(A74,KeyClub!B:C,2,FALSE)</f>
        <v>57</v>
      </c>
      <c r="T74" s="55">
        <f>vlookup(A74,JROTC!B:E,4,FALSE)</f>
        <v>113</v>
      </c>
      <c r="U74" s="63">
        <f>T74</f>
        <v>113</v>
      </c>
      <c r="V74" s="211" t="s">
        <v>297</v>
      </c>
      <c r="W74" s="52"/>
    </row>
    <row r="75">
      <c r="A75" s="67" t="s">
        <v>322</v>
      </c>
      <c r="B75" s="68" t="s">
        <v>325</v>
      </c>
      <c r="C75" s="68" t="s">
        <v>53</v>
      </c>
      <c r="D75" s="69" t="s">
        <v>324</v>
      </c>
      <c r="E75" s="68" t="s">
        <v>326</v>
      </c>
      <c r="F75" s="70" t="s">
        <v>65</v>
      </c>
      <c r="G75" s="71">
        <v>514.0</v>
      </c>
      <c r="H75" s="72">
        <v>2317.0</v>
      </c>
      <c r="I75" s="73">
        <v>0.98</v>
      </c>
      <c r="J75" s="68" t="s">
        <v>79</v>
      </c>
      <c r="K75" s="68"/>
      <c r="L75" s="68"/>
      <c r="M75" s="68"/>
      <c r="N75" s="68"/>
      <c r="O75" s="67"/>
      <c r="P75" s="68" t="s">
        <v>226</v>
      </c>
      <c r="Q75" s="69" t="s">
        <v>227</v>
      </c>
      <c r="R75" s="75" t="s">
        <v>69</v>
      </c>
      <c r="S75" s="75">
        <f>vlookup(A75,KeyClub!B:C,2,FALSE)</f>
        <v>158</v>
      </c>
      <c r="T75" s="75"/>
      <c r="U75" s="74">
        <f>vlookup(A75,KeyClub!B:C,2,FALSE)</f>
        <v>158</v>
      </c>
      <c r="V75" s="70" t="s">
        <v>225</v>
      </c>
      <c r="W75" s="77"/>
    </row>
    <row r="76">
      <c r="A76" s="67" t="s">
        <v>507</v>
      </c>
      <c r="B76" s="68" t="s">
        <v>508</v>
      </c>
      <c r="C76" s="68" t="s">
        <v>86</v>
      </c>
      <c r="D76" s="69" t="s">
        <v>310</v>
      </c>
      <c r="E76" s="68" t="s">
        <v>509</v>
      </c>
      <c r="F76" s="70" t="s">
        <v>65</v>
      </c>
      <c r="G76" s="71">
        <v>2532.0</v>
      </c>
      <c r="H76" s="72">
        <v>2246.0</v>
      </c>
      <c r="I76" s="73">
        <v>0.91</v>
      </c>
      <c r="J76" s="68" t="s">
        <v>79</v>
      </c>
      <c r="K76" s="68"/>
      <c r="L76" s="68"/>
      <c r="M76" s="68"/>
      <c r="N76" s="68"/>
      <c r="O76" s="67" t="s">
        <v>69</v>
      </c>
      <c r="P76" s="68"/>
      <c r="Q76" s="68"/>
      <c r="R76" s="75" t="s">
        <v>79</v>
      </c>
      <c r="S76" s="75">
        <f>vlookup(A76,KeyClub!B:C,2,FALSE)</f>
        <v>50</v>
      </c>
      <c r="T76" s="75" t="str">
        <f>vlookup(A76,JROTC!B:E,4,FALSE)</f>
        <v>#N/A</v>
      </c>
      <c r="U76" s="74">
        <v>500.0</v>
      </c>
      <c r="V76" s="70" t="s">
        <v>506</v>
      </c>
      <c r="W76" s="78"/>
    </row>
    <row r="77">
      <c r="A77" s="215" t="s">
        <v>523</v>
      </c>
      <c r="B77" s="216" t="s">
        <v>524</v>
      </c>
      <c r="C77" s="216" t="s">
        <v>340</v>
      </c>
      <c r="D77" s="218" t="s">
        <v>341</v>
      </c>
      <c r="E77" s="216" t="s">
        <v>520</v>
      </c>
      <c r="F77" s="219" t="s">
        <v>65</v>
      </c>
      <c r="G77" s="220">
        <v>3.0</v>
      </c>
      <c r="H77" s="146">
        <v>5.0</v>
      </c>
      <c r="I77" s="221">
        <v>0.85</v>
      </c>
      <c r="J77" s="216" t="s">
        <v>79</v>
      </c>
      <c r="K77" s="216"/>
      <c r="L77" s="216"/>
      <c r="M77" s="216"/>
      <c r="N77" s="216"/>
      <c r="O77" s="215" t="s">
        <v>69</v>
      </c>
      <c r="P77" s="216"/>
      <c r="Q77" s="216"/>
      <c r="R77" s="222" t="s">
        <v>79</v>
      </c>
      <c r="S77" s="222" t="str">
        <f>vlookup(A77,KeyClub!B:C,2,FALSE)</f>
        <v>--</v>
      </c>
      <c r="T77" s="222" t="str">
        <f>vlookup(A77,JROTC!B:E,4,FALSE)</f>
        <v>#N/A</v>
      </c>
      <c r="U77" s="216"/>
      <c r="V77" s="216"/>
      <c r="W77" s="225"/>
    </row>
    <row r="78">
      <c r="A78" s="52" t="s">
        <v>255</v>
      </c>
      <c r="B78" s="54"/>
      <c r="C78" s="54" t="s">
        <v>23</v>
      </c>
      <c r="D78" s="59" t="s">
        <v>256</v>
      </c>
      <c r="E78" s="54" t="s">
        <v>257</v>
      </c>
      <c r="F78" s="23" t="s">
        <v>65</v>
      </c>
      <c r="G78" s="61">
        <v>722.0</v>
      </c>
      <c r="H78" s="25">
        <v>1251.0</v>
      </c>
      <c r="I78" s="62">
        <v>0.85</v>
      </c>
      <c r="J78" s="54" t="s">
        <v>69</v>
      </c>
      <c r="K78" s="54" t="s">
        <v>71</v>
      </c>
      <c r="L78" s="54" t="s">
        <v>72</v>
      </c>
      <c r="M78" s="63">
        <v>20.0</v>
      </c>
      <c r="N78" s="54">
        <f>M78/4</f>
        <v>5</v>
      </c>
      <c r="O78" s="52" t="s">
        <v>69</v>
      </c>
      <c r="P78" s="54"/>
      <c r="Q78" s="54"/>
      <c r="R78" s="55" t="s">
        <v>79</v>
      </c>
      <c r="S78" s="57">
        <f>vlookup(A78,KeyClub!B:C,2,FALSE)</f>
        <v>32</v>
      </c>
      <c r="T78" s="57" t="str">
        <f>vlookup(A78,JROTC!B:E,4,FALSE)</f>
        <v>#N/A</v>
      </c>
      <c r="U78" s="53">
        <f>H78</f>
        <v>1251</v>
      </c>
      <c r="V78" s="23" t="s">
        <v>84</v>
      </c>
      <c r="W78" s="52" t="s">
        <v>126</v>
      </c>
    </row>
    <row r="79">
      <c r="A79" s="186" t="s">
        <v>389</v>
      </c>
      <c r="B79" s="187" t="s">
        <v>536</v>
      </c>
      <c r="C79" s="187" t="s">
        <v>58</v>
      </c>
      <c r="D79" s="188" t="s">
        <v>59</v>
      </c>
      <c r="E79" s="187" t="s">
        <v>473</v>
      </c>
      <c r="F79" s="189" t="s">
        <v>65</v>
      </c>
      <c r="G79" s="190">
        <v>146.0</v>
      </c>
      <c r="H79" s="191">
        <v>614.0</v>
      </c>
      <c r="I79" s="192">
        <v>0.81</v>
      </c>
      <c r="J79" s="187" t="s">
        <v>79</v>
      </c>
      <c r="K79" s="187" t="s">
        <v>71</v>
      </c>
      <c r="L79" s="187"/>
      <c r="M79" s="187"/>
      <c r="N79" s="187"/>
      <c r="O79" s="186" t="s">
        <v>69</v>
      </c>
      <c r="P79" s="187"/>
      <c r="Q79" s="187"/>
      <c r="R79" s="196" t="s">
        <v>69</v>
      </c>
      <c r="S79" s="196" t="str">
        <f>vlookup(A79,KeyClub!B:C,2,FALSE)</f>
        <v>--</v>
      </c>
      <c r="T79" s="196" t="str">
        <f>vlookup(A79,JROTC!B:E,4,FALSE)</f>
        <v/>
      </c>
      <c r="U79" s="187"/>
      <c r="V79" s="187"/>
      <c r="W79" s="210"/>
    </row>
    <row r="80">
      <c r="A80" s="186" t="s">
        <v>390</v>
      </c>
      <c r="B80" s="187" t="s">
        <v>537</v>
      </c>
      <c r="C80" s="187" t="s">
        <v>58</v>
      </c>
      <c r="D80" s="188" t="s">
        <v>59</v>
      </c>
      <c r="E80" s="187" t="s">
        <v>473</v>
      </c>
      <c r="F80" s="189" t="s">
        <v>65</v>
      </c>
      <c r="G80" s="190">
        <v>163.0</v>
      </c>
      <c r="H80" s="191">
        <v>1024.0</v>
      </c>
      <c r="I80" s="192">
        <v>0.98</v>
      </c>
      <c r="J80" s="187" t="s">
        <v>79</v>
      </c>
      <c r="K80" s="187" t="s">
        <v>71</v>
      </c>
      <c r="L80" s="187"/>
      <c r="M80" s="187"/>
      <c r="N80" s="187"/>
      <c r="O80" s="186"/>
      <c r="P80" s="187"/>
      <c r="Q80" s="187"/>
      <c r="R80" s="196" t="s">
        <v>69</v>
      </c>
      <c r="S80" s="196" t="str">
        <f>vlookup(A80,KeyClub!B:C,2,FALSE)</f>
        <v>--</v>
      </c>
      <c r="T80" s="196"/>
      <c r="U80" s="187"/>
      <c r="V80" s="187"/>
      <c r="W80" s="210"/>
    </row>
    <row r="81">
      <c r="A81" s="186" t="s">
        <v>393</v>
      </c>
      <c r="B81" s="187" t="s">
        <v>472</v>
      </c>
      <c r="C81" s="187" t="s">
        <v>58</v>
      </c>
      <c r="D81" s="188" t="s">
        <v>59</v>
      </c>
      <c r="E81" s="187" t="s">
        <v>473</v>
      </c>
      <c r="F81" s="189" t="s">
        <v>65</v>
      </c>
      <c r="G81" s="190">
        <v>567.0</v>
      </c>
      <c r="H81" s="191">
        <v>753.0</v>
      </c>
      <c r="I81" s="192">
        <v>0.78</v>
      </c>
      <c r="J81" s="187" t="s">
        <v>79</v>
      </c>
      <c r="K81" s="187" t="s">
        <v>71</v>
      </c>
      <c r="L81" s="187"/>
      <c r="M81" s="187"/>
      <c r="N81" s="187"/>
      <c r="O81" s="186"/>
      <c r="P81" s="187"/>
      <c r="Q81" s="187"/>
      <c r="R81" s="196" t="s">
        <v>69</v>
      </c>
      <c r="S81" s="196">
        <f>vlookup(A81,KeyClub!B:C,2,FALSE)</f>
        <v>54</v>
      </c>
      <c r="T81" s="196">
        <f>vlookup(A80,JROTC!B:E,4,FALSE)</f>
        <v>100</v>
      </c>
      <c r="U81" s="208">
        <v>100.0</v>
      </c>
      <c r="V81" s="208" t="s">
        <v>549</v>
      </c>
      <c r="W81" s="210"/>
    </row>
    <row r="82">
      <c r="A82" s="52" t="s">
        <v>164</v>
      </c>
      <c r="B82" s="54" t="s">
        <v>441</v>
      </c>
      <c r="C82" s="54" t="s">
        <v>58</v>
      </c>
      <c r="D82" s="59" t="s">
        <v>59</v>
      </c>
      <c r="E82" s="54" t="s">
        <v>442</v>
      </c>
      <c r="F82" s="23" t="s">
        <v>65</v>
      </c>
      <c r="G82" s="61">
        <v>186.0</v>
      </c>
      <c r="H82" s="25">
        <v>1424.0</v>
      </c>
      <c r="I82" s="62">
        <v>1.0</v>
      </c>
      <c r="J82" s="54" t="s">
        <v>79</v>
      </c>
      <c r="K82" s="54" t="s">
        <v>71</v>
      </c>
      <c r="L82" s="54"/>
      <c r="M82" s="54"/>
      <c r="N82" s="54"/>
      <c r="O82" s="52" t="s">
        <v>69</v>
      </c>
      <c r="P82" s="54"/>
      <c r="Q82" s="54"/>
      <c r="R82" s="55" t="s">
        <v>79</v>
      </c>
      <c r="S82" s="55">
        <f>vlookup(A82,KeyClub!B:C,2,FALSE)</f>
        <v>74</v>
      </c>
      <c r="T82" s="55" t="str">
        <f>vlookup(A82,JROTC!B:E,4,FALSE)</f>
        <v>#N/A</v>
      </c>
      <c r="U82" s="63">
        <f>vlookup(A82,KeyClub!B:C,2,FALSE)</f>
        <v>74</v>
      </c>
      <c r="V82" s="23" t="s">
        <v>233</v>
      </c>
      <c r="W82" s="52"/>
    </row>
    <row r="83">
      <c r="A83" s="52" t="s">
        <v>443</v>
      </c>
      <c r="B83" s="54" t="s">
        <v>444</v>
      </c>
      <c r="C83" s="54" t="s">
        <v>195</v>
      </c>
      <c r="D83" s="59" t="s">
        <v>196</v>
      </c>
      <c r="E83" s="54" t="s">
        <v>445</v>
      </c>
      <c r="F83" s="23" t="s">
        <v>65</v>
      </c>
      <c r="G83" s="61">
        <v>330.0</v>
      </c>
      <c r="H83" s="25">
        <v>1834.0</v>
      </c>
      <c r="I83" s="62">
        <v>0.99</v>
      </c>
      <c r="J83" s="54" t="s">
        <v>79</v>
      </c>
      <c r="K83" s="54"/>
      <c r="L83" s="54"/>
      <c r="M83" s="54"/>
      <c r="N83" s="54"/>
      <c r="O83" s="52" t="s">
        <v>69</v>
      </c>
      <c r="P83" s="54"/>
      <c r="Q83" s="54"/>
      <c r="R83" s="55" t="s">
        <v>79</v>
      </c>
      <c r="S83" s="55">
        <f>vlookup(A83,KeyClub!B:C,2,FALSE)</f>
        <v>22</v>
      </c>
      <c r="T83" s="55" t="str">
        <f>vlookup(A83,JROTC!B:E,4,FALSE)</f>
        <v>#N/A</v>
      </c>
      <c r="U83" s="63">
        <f>vlookup(A83,KeyClub!B:C,2,FALSE)</f>
        <v>22</v>
      </c>
      <c r="V83" s="23" t="s">
        <v>233</v>
      </c>
      <c r="W83" s="52"/>
    </row>
    <row r="84">
      <c r="A84" s="67" t="s">
        <v>394</v>
      </c>
      <c r="B84" s="68" t="s">
        <v>508</v>
      </c>
      <c r="C84" s="68" t="s">
        <v>430</v>
      </c>
      <c r="D84" s="69" t="s">
        <v>431</v>
      </c>
      <c r="E84" s="68" t="s">
        <v>510</v>
      </c>
      <c r="F84" s="70" t="s">
        <v>65</v>
      </c>
      <c r="G84" s="71">
        <v>2776.0</v>
      </c>
      <c r="H84" s="72">
        <v>3243.0</v>
      </c>
      <c r="I84" s="73">
        <v>0.97</v>
      </c>
      <c r="J84" s="68" t="s">
        <v>79</v>
      </c>
      <c r="K84" s="68"/>
      <c r="L84" s="68"/>
      <c r="M84" s="68"/>
      <c r="N84" s="68"/>
      <c r="O84" s="67"/>
      <c r="P84" s="68" t="s">
        <v>226</v>
      </c>
      <c r="Q84" s="68"/>
      <c r="R84" s="75" t="s">
        <v>69</v>
      </c>
      <c r="S84" s="75">
        <f>vlookup(A84,KeyClub!B:C,2,FALSE)</f>
        <v>181</v>
      </c>
      <c r="T84" s="75">
        <f>vlookup(A84,JROTC!B:E,4,FALSE)</f>
        <v>100</v>
      </c>
      <c r="U84" s="74">
        <v>400.0</v>
      </c>
      <c r="V84" s="70" t="s">
        <v>506</v>
      </c>
      <c r="W84" s="78"/>
    </row>
    <row r="85">
      <c r="A85" s="67" t="s">
        <v>327</v>
      </c>
      <c r="B85" s="68" t="s">
        <v>328</v>
      </c>
      <c r="C85" s="68" t="s">
        <v>139</v>
      </c>
      <c r="D85" s="69" t="s">
        <v>329</v>
      </c>
      <c r="E85" s="68" t="s">
        <v>330</v>
      </c>
      <c r="F85" s="70" t="s">
        <v>65</v>
      </c>
      <c r="G85" s="71">
        <v>492.0</v>
      </c>
      <c r="H85" s="72">
        <v>2212.0</v>
      </c>
      <c r="I85" s="73">
        <v>0.96</v>
      </c>
      <c r="J85" s="68" t="s">
        <v>79</v>
      </c>
      <c r="K85" s="68" t="s">
        <v>165</v>
      </c>
      <c r="L85" s="68" t="s">
        <v>165</v>
      </c>
      <c r="M85" s="68" t="s">
        <v>165</v>
      </c>
      <c r="N85" s="68" t="s">
        <v>165</v>
      </c>
      <c r="O85" s="67"/>
      <c r="P85" s="68" t="s">
        <v>226</v>
      </c>
      <c r="Q85" s="68"/>
      <c r="R85" s="75" t="s">
        <v>79</v>
      </c>
      <c r="S85" s="75">
        <f>vlookup(A85,KeyClub!B:C,2,FALSE)</f>
        <v>21</v>
      </c>
      <c r="T85" s="75" t="str">
        <f>vlookup(A85,JROTC!B:E,4,FALSE)</f>
        <v>#N/A</v>
      </c>
      <c r="U85" s="74">
        <f>vlookup(A85,KeyClub!B:C,2,FALSE)</f>
        <v>21</v>
      </c>
      <c r="V85" s="70" t="s">
        <v>225</v>
      </c>
      <c r="W85" s="78" t="s">
        <v>165</v>
      </c>
    </row>
    <row r="86">
      <c r="A86" s="52" t="s">
        <v>259</v>
      </c>
      <c r="B86" s="54"/>
      <c r="C86" s="54" t="s">
        <v>60</v>
      </c>
      <c r="D86" s="59" t="s">
        <v>61</v>
      </c>
      <c r="E86" s="54" t="s">
        <v>260</v>
      </c>
      <c r="F86" s="23" t="s">
        <v>65</v>
      </c>
      <c r="G86" s="61">
        <v>2460.0</v>
      </c>
      <c r="H86" s="25">
        <v>2447.0</v>
      </c>
      <c r="I86" s="62">
        <v>0.86</v>
      </c>
      <c r="J86" s="54" t="s">
        <v>69</v>
      </c>
      <c r="K86" s="54" t="s">
        <v>71</v>
      </c>
      <c r="L86" s="54" t="s">
        <v>72</v>
      </c>
      <c r="M86" s="63">
        <v>30.0</v>
      </c>
      <c r="N86" s="54">
        <f>M86/4</f>
        <v>7.5</v>
      </c>
      <c r="O86" s="52" t="s">
        <v>69</v>
      </c>
      <c r="P86" s="54" t="s">
        <v>226</v>
      </c>
      <c r="Q86" s="54"/>
      <c r="R86" s="55" t="s">
        <v>69</v>
      </c>
      <c r="S86" s="57" t="str">
        <f>vlookup(A86,KeyClub!B:C,2,FALSE)</f>
        <v>--</v>
      </c>
      <c r="T86" s="57" t="str">
        <f>vlookup(A86,JROTC!B:E,4,FALSE)</f>
        <v>#N/A</v>
      </c>
      <c r="U86" s="53">
        <v>2460.0</v>
      </c>
      <c r="V86" s="23" t="s">
        <v>84</v>
      </c>
      <c r="W86" s="52" t="s">
        <v>87</v>
      </c>
    </row>
    <row r="87">
      <c r="A87" s="52" t="s">
        <v>457</v>
      </c>
      <c r="B87" s="54"/>
      <c r="C87" s="54" t="s">
        <v>216</v>
      </c>
      <c r="D87" s="59" t="s">
        <v>217</v>
      </c>
      <c r="E87" s="54" t="s">
        <v>458</v>
      </c>
      <c r="F87" s="23" t="s">
        <v>65</v>
      </c>
      <c r="G87" s="61">
        <v>1509.0</v>
      </c>
      <c r="H87" s="25">
        <v>1601.0</v>
      </c>
      <c r="I87" s="62">
        <v>0.87</v>
      </c>
      <c r="J87" s="88" t="s">
        <v>79</v>
      </c>
      <c r="K87" s="54"/>
      <c r="L87" s="54"/>
      <c r="M87" s="63"/>
      <c r="N87" s="54"/>
      <c r="O87" s="52"/>
      <c r="P87" s="54" t="s">
        <v>226</v>
      </c>
      <c r="Q87" s="54"/>
      <c r="R87" s="55" t="s">
        <v>79</v>
      </c>
      <c r="S87" s="57">
        <f>vlookup(A87,KeyClub!B:C,2,FALSE)</f>
        <v>22</v>
      </c>
      <c r="T87" s="57" t="str">
        <f>vlookup(A87,JROTC!B:E,4,FALSE)</f>
        <v>#N/A</v>
      </c>
      <c r="U87" s="53">
        <f>S87</f>
        <v>22</v>
      </c>
      <c r="V87" s="23" t="s">
        <v>233</v>
      </c>
      <c r="W87" s="52"/>
    </row>
    <row r="88">
      <c r="A88" s="52" t="s">
        <v>261</v>
      </c>
      <c r="B88" s="54" t="s">
        <v>262</v>
      </c>
      <c r="C88" s="54" t="s">
        <v>58</v>
      </c>
      <c r="D88" s="59" t="s">
        <v>59</v>
      </c>
      <c r="E88" s="54" t="s">
        <v>263</v>
      </c>
      <c r="F88" s="23" t="s">
        <v>65</v>
      </c>
      <c r="G88" s="52" t="s">
        <v>165</v>
      </c>
      <c r="H88" s="65">
        <v>253.0</v>
      </c>
      <c r="I88" s="55"/>
      <c r="J88" s="88" t="s">
        <v>69</v>
      </c>
      <c r="K88" s="54" t="s">
        <v>71</v>
      </c>
      <c r="L88" s="54" t="s">
        <v>265</v>
      </c>
      <c r="M88" s="63">
        <v>150.0</v>
      </c>
      <c r="N88" s="54">
        <f>M88/4</f>
        <v>37.5</v>
      </c>
      <c r="O88" s="52"/>
      <c r="P88" s="54" t="s">
        <v>226</v>
      </c>
      <c r="Q88" s="54"/>
      <c r="R88" s="55" t="s">
        <v>79</v>
      </c>
      <c r="S88" s="57" t="str">
        <f>vlookup(A88,KeyClub!B:C,2,FALSE)</f>
        <v>--</v>
      </c>
      <c r="T88" s="57" t="str">
        <f>vlookup(A88,JROTC!B:E,4,FALSE)</f>
        <v>#N/A</v>
      </c>
      <c r="U88" s="53">
        <v>2460.0</v>
      </c>
      <c r="V88" s="23" t="s">
        <v>84</v>
      </c>
      <c r="W88" s="90"/>
    </row>
    <row r="89">
      <c r="A89" s="67" t="s">
        <v>398</v>
      </c>
      <c r="B89" s="68" t="s">
        <v>475</v>
      </c>
      <c r="C89" s="68" t="s">
        <v>58</v>
      </c>
      <c r="D89" s="69" t="s">
        <v>59</v>
      </c>
      <c r="E89" s="68" t="s">
        <v>476</v>
      </c>
      <c r="F89" s="70" t="s">
        <v>65</v>
      </c>
      <c r="G89" s="71">
        <v>512.0</v>
      </c>
      <c r="H89" s="72">
        <v>2182.0</v>
      </c>
      <c r="I89" s="73">
        <v>0.99</v>
      </c>
      <c r="J89" s="68" t="s">
        <v>79</v>
      </c>
      <c r="K89" s="68" t="s">
        <v>71</v>
      </c>
      <c r="L89" s="68" t="s">
        <v>165</v>
      </c>
      <c r="M89" s="68" t="s">
        <v>165</v>
      </c>
      <c r="N89" s="68"/>
      <c r="O89" s="67"/>
      <c r="P89" s="68" t="s">
        <v>226</v>
      </c>
      <c r="Q89" s="68"/>
      <c r="R89" s="75" t="s">
        <v>69</v>
      </c>
      <c r="S89" s="75">
        <f>vlookup(A89,KeyClub!B:C,2,FALSE)</f>
        <v>90</v>
      </c>
      <c r="T89" s="75">
        <f>vlookup(A89,JROTC!B:E,4,FALSE)</f>
        <v>100</v>
      </c>
      <c r="U89" s="74">
        <f t="shared" ref="U89:U90" si="12">T89</f>
        <v>100</v>
      </c>
      <c r="V89" s="147" t="s">
        <v>549</v>
      </c>
      <c r="W89" s="78"/>
    </row>
    <row r="90">
      <c r="A90" s="52" t="s">
        <v>400</v>
      </c>
      <c r="B90" s="54" t="s">
        <v>482</v>
      </c>
      <c r="C90" s="54" t="s">
        <v>58</v>
      </c>
      <c r="D90" s="59" t="s">
        <v>59</v>
      </c>
      <c r="E90" s="54" t="s">
        <v>483</v>
      </c>
      <c r="F90" s="23" t="s">
        <v>65</v>
      </c>
      <c r="G90" s="61">
        <v>376.0</v>
      </c>
      <c r="H90" s="25">
        <v>1650.0</v>
      </c>
      <c r="I90" s="62">
        <v>0.92</v>
      </c>
      <c r="J90" s="54" t="s">
        <v>79</v>
      </c>
      <c r="K90" s="54" t="s">
        <v>71</v>
      </c>
      <c r="L90" s="54"/>
      <c r="M90" s="54"/>
      <c r="N90" s="54"/>
      <c r="O90" s="52"/>
      <c r="P90" s="54" t="s">
        <v>226</v>
      </c>
      <c r="Q90" s="54"/>
      <c r="R90" s="55" t="s">
        <v>69</v>
      </c>
      <c r="S90" s="55">
        <f>vlookup(A90,KeyClub!B:C,2,FALSE)</f>
        <v>149</v>
      </c>
      <c r="T90" s="55">
        <f>vlookup(A90,JROTC!B:E,4,FALSE)</f>
        <v>159</v>
      </c>
      <c r="U90" s="63">
        <f t="shared" si="12"/>
        <v>159</v>
      </c>
      <c r="V90" s="211" t="s">
        <v>297</v>
      </c>
      <c r="W90" s="52"/>
    </row>
    <row r="91">
      <c r="A91" s="149" t="s">
        <v>525</v>
      </c>
      <c r="B91" s="151" t="s">
        <v>526</v>
      </c>
      <c r="C91" s="151" t="s">
        <v>527</v>
      </c>
      <c r="D91" s="272" t="s">
        <v>528</v>
      </c>
      <c r="E91" s="151" t="s">
        <v>529</v>
      </c>
      <c r="F91" s="155" t="s">
        <v>65</v>
      </c>
      <c r="G91" s="149" t="s">
        <v>165</v>
      </c>
      <c r="H91" s="154">
        <v>1110.0</v>
      </c>
      <c r="I91" s="75"/>
      <c r="J91" s="151" t="s">
        <v>79</v>
      </c>
      <c r="K91" s="151"/>
      <c r="L91" s="151"/>
      <c r="M91" s="151"/>
      <c r="N91" s="151"/>
      <c r="O91" s="149"/>
      <c r="P91" s="151" t="s">
        <v>226</v>
      </c>
      <c r="Q91" s="151"/>
      <c r="R91" s="273" t="s">
        <v>79</v>
      </c>
      <c r="S91" s="274" t="str">
        <f>vlookup(A91,KeyClub!B:C,2,FALSE)</f>
        <v>--</v>
      </c>
      <c r="T91" s="274" t="str">
        <f>vlookup(A91,JROTC!B:E,4,FALSE)</f>
        <v>#N/A</v>
      </c>
      <c r="U91" s="275"/>
      <c r="V91" s="151"/>
      <c r="W91" s="164"/>
    </row>
    <row r="92">
      <c r="A92" s="52" t="s">
        <v>271</v>
      </c>
      <c r="B92" s="54"/>
      <c r="C92" s="54" t="s">
        <v>60</v>
      </c>
      <c r="D92" s="59" t="s">
        <v>61</v>
      </c>
      <c r="E92" s="54" t="s">
        <v>274</v>
      </c>
      <c r="F92" s="23" t="s">
        <v>65</v>
      </c>
      <c r="G92" s="61">
        <v>1725.0</v>
      </c>
      <c r="H92" s="212">
        <v>1910.0</v>
      </c>
      <c r="I92" s="62">
        <v>0.82</v>
      </c>
      <c r="J92" s="54" t="s">
        <v>69</v>
      </c>
      <c r="K92" s="54" t="s">
        <v>71</v>
      </c>
      <c r="L92" s="54" t="s">
        <v>72</v>
      </c>
      <c r="M92" s="63">
        <v>30.0</v>
      </c>
      <c r="N92" s="54">
        <f t="shared" ref="N92:N94" si="13">M92/4</f>
        <v>7.5</v>
      </c>
      <c r="O92" s="52" t="s">
        <v>69</v>
      </c>
      <c r="P92" s="54" t="s">
        <v>226</v>
      </c>
      <c r="Q92" s="54"/>
      <c r="R92" s="64" t="s">
        <v>79</v>
      </c>
      <c r="S92" s="57">
        <f>vlookup(A92,KeyClub!B:C,2,FALSE)</f>
        <v>51</v>
      </c>
      <c r="T92" s="57" t="str">
        <f>vlookup(A92,JROTC!B:E,4,FALSE)</f>
        <v>#N/A</v>
      </c>
      <c r="U92" s="53">
        <v>1725.0</v>
      </c>
      <c r="V92" s="23" t="s">
        <v>84</v>
      </c>
      <c r="W92" s="52" t="s">
        <v>87</v>
      </c>
    </row>
    <row r="93">
      <c r="A93" s="52" t="s">
        <v>276</v>
      </c>
      <c r="B93" s="54"/>
      <c r="C93" s="54" t="s">
        <v>216</v>
      </c>
      <c r="D93" s="59" t="s">
        <v>217</v>
      </c>
      <c r="E93" s="54" t="s">
        <v>277</v>
      </c>
      <c r="F93" s="23" t="s">
        <v>65</v>
      </c>
      <c r="G93" s="84">
        <v>2195.0</v>
      </c>
      <c r="H93" s="85">
        <v>2163.0</v>
      </c>
      <c r="I93" s="62">
        <v>0.97</v>
      </c>
      <c r="J93" s="54" t="s">
        <v>69</v>
      </c>
      <c r="K93" s="54" t="s">
        <v>209</v>
      </c>
      <c r="L93" s="54" t="s">
        <v>72</v>
      </c>
      <c r="M93" s="63">
        <v>40.0</v>
      </c>
      <c r="N93" s="54">
        <f t="shared" si="13"/>
        <v>10</v>
      </c>
      <c r="O93" s="52"/>
      <c r="P93" s="54" t="s">
        <v>226</v>
      </c>
      <c r="Q93" s="54"/>
      <c r="R93" s="64" t="s">
        <v>79</v>
      </c>
      <c r="S93" s="66">
        <f>vlookup(A93,KeyClub!B:C,2,FALSE)</f>
        <v>18</v>
      </c>
      <c r="T93" s="66" t="str">
        <f>vlookup(A93,JROTC!B:E,4,FALSE)</f>
        <v>#N/A</v>
      </c>
      <c r="U93" s="86">
        <v>2195.0</v>
      </c>
      <c r="V93" s="23" t="s">
        <v>84</v>
      </c>
      <c r="W93" s="52" t="s">
        <v>281</v>
      </c>
    </row>
    <row r="94">
      <c r="A94" s="391" t="s">
        <v>299</v>
      </c>
      <c r="B94" s="54"/>
      <c r="C94" s="392" t="s">
        <v>60</v>
      </c>
      <c r="D94" s="59" t="s">
        <v>61</v>
      </c>
      <c r="E94" s="54" t="s">
        <v>301</v>
      </c>
      <c r="F94" s="23" t="s">
        <v>65</v>
      </c>
      <c r="G94" s="61">
        <v>2761.0</v>
      </c>
      <c r="H94" s="25">
        <v>2675.0</v>
      </c>
      <c r="I94" s="62">
        <v>0.87</v>
      </c>
      <c r="J94" s="54" t="s">
        <v>69</v>
      </c>
      <c r="K94" s="54" t="s">
        <v>71</v>
      </c>
      <c r="L94" s="54" t="s">
        <v>72</v>
      </c>
      <c r="M94" s="63">
        <v>30.0</v>
      </c>
      <c r="N94" s="54">
        <f t="shared" si="13"/>
        <v>7.5</v>
      </c>
      <c r="O94" s="52" t="s">
        <v>69</v>
      </c>
      <c r="P94" s="54" t="s">
        <v>226</v>
      </c>
      <c r="Q94" s="54"/>
      <c r="R94" s="64" t="s">
        <v>69</v>
      </c>
      <c r="S94" s="57">
        <f>vlookup(A94,KeyClub!B:C,2,FALSE)</f>
        <v>25</v>
      </c>
      <c r="T94" s="57" t="str">
        <f>vlookup(A94,JROTC!B:E,4,FALSE)</f>
        <v>#N/A</v>
      </c>
      <c r="U94" s="53">
        <v>2761.0</v>
      </c>
      <c r="V94" s="23" t="s">
        <v>84</v>
      </c>
      <c r="W94" s="52" t="s">
        <v>87</v>
      </c>
    </row>
    <row r="95">
      <c r="A95" s="67" t="s">
        <v>467</v>
      </c>
      <c r="B95" s="205" t="s">
        <v>468</v>
      </c>
      <c r="C95" s="205" t="s">
        <v>195</v>
      </c>
      <c r="D95" s="69" t="s">
        <v>196</v>
      </c>
      <c r="E95" s="68" t="s">
        <v>469</v>
      </c>
      <c r="F95" s="70" t="s">
        <v>65</v>
      </c>
      <c r="G95" s="71">
        <v>693.0</v>
      </c>
      <c r="H95" s="72">
        <v>2574.0</v>
      </c>
      <c r="I95" s="73">
        <v>0.989</v>
      </c>
      <c r="J95" s="68" t="s">
        <v>79</v>
      </c>
      <c r="K95" s="206" t="s">
        <v>19</v>
      </c>
      <c r="L95" s="206" t="s">
        <v>19</v>
      </c>
      <c r="M95" s="206" t="s">
        <v>19</v>
      </c>
      <c r="N95" s="206" t="s">
        <v>19</v>
      </c>
      <c r="O95" s="67"/>
      <c r="P95" s="68" t="s">
        <v>226</v>
      </c>
      <c r="Q95" s="68"/>
      <c r="R95" s="75" t="s">
        <v>79</v>
      </c>
      <c r="S95" s="75">
        <f>vlookup(A95,KeyClub!B:C,2,FALSE)</f>
        <v>57</v>
      </c>
      <c r="T95" s="75" t="str">
        <f>vlookup(A95,JROTC!B:E,4,FALSE)</f>
        <v>#N/A</v>
      </c>
      <c r="U95" s="74">
        <f>0.9*H95</f>
        <v>2316.6</v>
      </c>
      <c r="V95" s="70" t="s">
        <v>470</v>
      </c>
      <c r="W95" s="207" t="s">
        <v>19</v>
      </c>
    </row>
    <row r="96">
      <c r="A96" s="67" t="s">
        <v>333</v>
      </c>
      <c r="B96" s="68" t="s">
        <v>334</v>
      </c>
      <c r="C96" s="68" t="s">
        <v>58</v>
      </c>
      <c r="D96" s="69" t="s">
        <v>59</v>
      </c>
      <c r="E96" s="68" t="s">
        <v>335</v>
      </c>
      <c r="F96" s="70" t="s">
        <v>65</v>
      </c>
      <c r="G96" s="71">
        <v>417.0</v>
      </c>
      <c r="H96" s="72">
        <v>1799.0</v>
      </c>
      <c r="I96" s="157">
        <v>0.99</v>
      </c>
      <c r="J96" s="68" t="s">
        <v>79</v>
      </c>
      <c r="K96" s="68" t="s">
        <v>71</v>
      </c>
      <c r="L96" s="68"/>
      <c r="M96" s="68"/>
      <c r="N96" s="68"/>
      <c r="O96" s="67"/>
      <c r="P96" s="68" t="s">
        <v>226</v>
      </c>
      <c r="Q96" s="68"/>
      <c r="R96" s="75" t="s">
        <v>69</v>
      </c>
      <c r="S96" s="101">
        <f>vlookup(A96,KeyClub!B:C,2,FALSE)</f>
        <v>128</v>
      </c>
      <c r="T96" s="101">
        <f>vlookup(A96,JROTC!B:E,4,FALSE)</f>
        <v>100</v>
      </c>
      <c r="U96" s="74">
        <f>vlookup(A96,KeyClub!B:C,2,FALSE)</f>
        <v>128</v>
      </c>
      <c r="V96" s="70" t="s">
        <v>225</v>
      </c>
      <c r="W96" s="78"/>
    </row>
    <row r="97">
      <c r="A97" s="52" t="s">
        <v>446</v>
      </c>
      <c r="B97" s="54" t="s">
        <v>447</v>
      </c>
      <c r="C97" s="54" t="s">
        <v>216</v>
      </c>
      <c r="D97" s="59" t="s">
        <v>217</v>
      </c>
      <c r="E97" s="54" t="s">
        <v>448</v>
      </c>
      <c r="F97" s="23" t="s">
        <v>65</v>
      </c>
      <c r="G97" s="61">
        <v>437.0</v>
      </c>
      <c r="H97" s="212">
        <v>2101.0</v>
      </c>
      <c r="I97" s="62">
        <v>0.86</v>
      </c>
      <c r="J97" s="54" t="s">
        <v>79</v>
      </c>
      <c r="K97" s="54"/>
      <c r="L97" s="54"/>
      <c r="M97" s="54"/>
      <c r="N97" s="54"/>
      <c r="O97" s="52"/>
      <c r="P97" s="54" t="s">
        <v>449</v>
      </c>
      <c r="Q97" s="54"/>
      <c r="R97" s="55" t="s">
        <v>79</v>
      </c>
      <c r="S97" s="55">
        <f>vlookup(A97,KeyClub!B:C,2,FALSE)</f>
        <v>24</v>
      </c>
      <c r="T97" s="55" t="str">
        <f>vlookup(A97,JROTC!B:E,4,FALSE)</f>
        <v>#N/A</v>
      </c>
      <c r="U97" s="63">
        <f>vlookup(A97,KeyClub!B:C,2,FALSE)</f>
        <v>24</v>
      </c>
      <c r="V97" s="23" t="s">
        <v>233</v>
      </c>
      <c r="W97" s="52"/>
    </row>
    <row r="98">
      <c r="A98" s="52" t="s">
        <v>450</v>
      </c>
      <c r="B98" s="54" t="s">
        <v>451</v>
      </c>
      <c r="C98" s="54" t="s">
        <v>452</v>
      </c>
      <c r="D98" s="59" t="s">
        <v>453</v>
      </c>
      <c r="E98" s="54" t="s">
        <v>454</v>
      </c>
      <c r="F98" s="23" t="s">
        <v>65</v>
      </c>
      <c r="G98" s="61">
        <v>245.0</v>
      </c>
      <c r="H98" s="25">
        <v>1154.0</v>
      </c>
      <c r="I98" s="62">
        <v>0.97</v>
      </c>
      <c r="J98" s="54" t="s">
        <v>79</v>
      </c>
      <c r="K98" s="54"/>
      <c r="L98" s="54"/>
      <c r="M98" s="54"/>
      <c r="N98" s="54"/>
      <c r="O98" s="52"/>
      <c r="P98" s="54"/>
      <c r="Q98" s="54"/>
      <c r="R98" s="55" t="s">
        <v>79</v>
      </c>
      <c r="S98" s="55">
        <f>vlookup(A98,KeyClub!B:C,2,FALSE)</f>
        <v>18</v>
      </c>
      <c r="T98" s="55" t="str">
        <f>vlookup(A98,JROTC!B:E,4,FALSE)</f>
        <v>#N/A</v>
      </c>
      <c r="U98" s="63">
        <f>vlookup(A98,KeyClub!B:C,2,FALSE)</f>
        <v>18</v>
      </c>
      <c r="V98" s="23" t="s">
        <v>233</v>
      </c>
      <c r="W98" s="52"/>
    </row>
    <row r="99">
      <c r="A99" s="52" t="s">
        <v>405</v>
      </c>
      <c r="B99" s="54" t="s">
        <v>484</v>
      </c>
      <c r="C99" s="54" t="s">
        <v>86</v>
      </c>
      <c r="D99" s="59" t="s">
        <v>310</v>
      </c>
      <c r="E99" s="54" t="s">
        <v>315</v>
      </c>
      <c r="F99" s="23" t="s">
        <v>65</v>
      </c>
      <c r="G99" s="61">
        <v>522.0</v>
      </c>
      <c r="H99" s="25">
        <v>2572.0</v>
      </c>
      <c r="I99" s="62">
        <v>0.92</v>
      </c>
      <c r="J99" s="54" t="s">
        <v>79</v>
      </c>
      <c r="K99" s="54" t="s">
        <v>143</v>
      </c>
      <c r="L99" s="54" t="s">
        <v>165</v>
      </c>
      <c r="M99" s="54"/>
      <c r="N99" s="54"/>
      <c r="O99" s="52" t="s">
        <v>69</v>
      </c>
      <c r="P99" s="54"/>
      <c r="Q99" s="54"/>
      <c r="R99" s="55" t="s">
        <v>69</v>
      </c>
      <c r="S99" s="55">
        <f>vlookup(A99,KeyClub!B:C,2,FALSE)</f>
        <v>28</v>
      </c>
      <c r="T99" s="55">
        <f>vlookup(A99,JROTC!B:E,4,FALSE)</f>
        <v>124</v>
      </c>
      <c r="U99" s="63">
        <f>T99</f>
        <v>124</v>
      </c>
      <c r="V99" s="211" t="s">
        <v>297</v>
      </c>
      <c r="W99" s="53"/>
    </row>
    <row r="100">
      <c r="A100" s="67" t="s">
        <v>530</v>
      </c>
      <c r="B100" s="68" t="s">
        <v>155</v>
      </c>
      <c r="C100" s="68" t="s">
        <v>531</v>
      </c>
      <c r="D100" s="68" t="s">
        <v>401</v>
      </c>
      <c r="E100" s="74">
        <v>92086.0</v>
      </c>
      <c r="F100" s="70" t="s">
        <v>65</v>
      </c>
      <c r="G100" s="71">
        <v>100.0</v>
      </c>
      <c r="H100" s="72">
        <v>82.0</v>
      </c>
      <c r="I100" s="73">
        <v>0.93</v>
      </c>
      <c r="J100" s="68" t="s">
        <v>79</v>
      </c>
      <c r="K100" s="68" t="s">
        <v>165</v>
      </c>
      <c r="L100" s="68" t="s">
        <v>165</v>
      </c>
      <c r="M100" s="68" t="s">
        <v>165</v>
      </c>
      <c r="N100" s="68"/>
      <c r="O100" s="67" t="s">
        <v>165</v>
      </c>
      <c r="P100" s="68" t="s">
        <v>165</v>
      </c>
      <c r="Q100" s="68"/>
      <c r="R100" s="75" t="s">
        <v>79</v>
      </c>
      <c r="S100" s="75" t="str">
        <f>vlookup(A100,KeyClub!B:C,2,FALSE)</f>
        <v>--</v>
      </c>
      <c r="T100" s="75" t="str">
        <f>vlookup(A100,JROTC!B:E,4,FALSE)</f>
        <v>#N/A</v>
      </c>
      <c r="U100" s="68" t="s">
        <v>165</v>
      </c>
      <c r="V100" s="68"/>
      <c r="W100" s="78"/>
    </row>
    <row r="101">
      <c r="A101" s="67" t="s">
        <v>511</v>
      </c>
      <c r="B101" s="68" t="s">
        <v>512</v>
      </c>
      <c r="C101" s="68" t="s">
        <v>216</v>
      </c>
      <c r="D101" s="69" t="s">
        <v>217</v>
      </c>
      <c r="E101" s="68" t="s">
        <v>513</v>
      </c>
      <c r="F101" s="70" t="s">
        <v>65</v>
      </c>
      <c r="G101" s="71">
        <v>393.0</v>
      </c>
      <c r="H101" s="72">
        <v>1826.0</v>
      </c>
      <c r="I101" s="73" t="s">
        <v>514</v>
      </c>
      <c r="J101" s="68" t="s">
        <v>79</v>
      </c>
      <c r="K101" s="68" t="s">
        <v>401</v>
      </c>
      <c r="L101" s="68" t="s">
        <v>401</v>
      </c>
      <c r="M101" s="68" t="s">
        <v>401</v>
      </c>
      <c r="N101" s="68" t="s">
        <v>401</v>
      </c>
      <c r="O101" s="67"/>
      <c r="P101" s="68"/>
      <c r="Q101" s="68"/>
      <c r="R101" s="75" t="s">
        <v>79</v>
      </c>
      <c r="S101" s="75">
        <f>vlookup(A101,KeyClub!B:C,2,FALSE)</f>
        <v>82</v>
      </c>
      <c r="T101" s="75" t="str">
        <f>vlookup(A101,JROTC!B:E,4,FALSE)</f>
        <v>#N/A</v>
      </c>
      <c r="U101" s="74">
        <f>0.6*H101</f>
        <v>1095.6</v>
      </c>
      <c r="V101" s="70" t="s">
        <v>515</v>
      </c>
      <c r="W101" s="78" t="s">
        <v>401</v>
      </c>
    </row>
    <row r="102">
      <c r="A102" s="52" t="s">
        <v>410</v>
      </c>
      <c r="B102" s="54" t="s">
        <v>455</v>
      </c>
      <c r="C102" s="54" t="s">
        <v>53</v>
      </c>
      <c r="D102" s="59" t="s">
        <v>324</v>
      </c>
      <c r="E102" s="54" t="s">
        <v>456</v>
      </c>
      <c r="F102" s="23" t="s">
        <v>65</v>
      </c>
      <c r="G102" s="61">
        <v>550.0</v>
      </c>
      <c r="H102" s="25">
        <v>2352.0</v>
      </c>
      <c r="I102" s="62">
        <v>0.99</v>
      </c>
      <c r="J102" s="54" t="s">
        <v>79</v>
      </c>
      <c r="K102" s="54" t="s">
        <v>143</v>
      </c>
      <c r="L102" s="54" t="s">
        <v>165</v>
      </c>
      <c r="M102" s="54"/>
      <c r="N102" s="54"/>
      <c r="O102" s="52"/>
      <c r="P102" s="54" t="s">
        <v>449</v>
      </c>
      <c r="Q102" s="54"/>
      <c r="R102" s="55" t="s">
        <v>69</v>
      </c>
      <c r="S102" s="55">
        <f>vlookup(A102,KeyClub!B:C,2,FALSE)</f>
        <v>120</v>
      </c>
      <c r="T102" s="55">
        <f>vlookup(A102,JROTC!B:E,4,FALSE)</f>
        <v>100</v>
      </c>
      <c r="U102" s="63">
        <f>vlookup(A102,KeyClub!B:C,2,FALSE)</f>
        <v>120</v>
      </c>
      <c r="V102" s="23" t="s">
        <v>233</v>
      </c>
      <c r="W102" s="53"/>
    </row>
    <row r="103">
      <c r="A103" s="149" t="s">
        <v>532</v>
      </c>
      <c r="B103" s="151" t="s">
        <v>533</v>
      </c>
      <c r="C103" s="151" t="s">
        <v>86</v>
      </c>
      <c r="D103" s="153" t="s">
        <v>310</v>
      </c>
      <c r="E103" s="151" t="s">
        <v>315</v>
      </c>
      <c r="F103" s="155" t="s">
        <v>65</v>
      </c>
      <c r="G103" s="156">
        <v>180.0</v>
      </c>
      <c r="H103" s="154">
        <v>160.0</v>
      </c>
      <c r="I103" s="158">
        <v>0.85</v>
      </c>
      <c r="J103" s="151"/>
      <c r="K103" s="151"/>
      <c r="L103" s="151"/>
      <c r="M103" s="151"/>
      <c r="N103" s="151"/>
      <c r="O103" s="149"/>
      <c r="P103" s="151"/>
      <c r="Q103" s="151"/>
      <c r="R103" s="160" t="s">
        <v>79</v>
      </c>
      <c r="S103" s="160" t="str">
        <f>vlookup(A103,KeyClub!B:C,2,FALSE)</f>
        <v>--</v>
      </c>
      <c r="T103" s="160" t="str">
        <f>vlookup(A103,JROTC!B:E,4,FALSE)</f>
        <v>#N/A</v>
      </c>
      <c r="U103" s="277"/>
      <c r="V103" s="151"/>
      <c r="W103" s="164"/>
    </row>
    <row r="104">
      <c r="A104" s="67" t="s">
        <v>336</v>
      </c>
      <c r="B104" s="77" t="s">
        <v>337</v>
      </c>
      <c r="C104" s="68" t="s">
        <v>86</v>
      </c>
      <c r="D104" s="69" t="s">
        <v>310</v>
      </c>
      <c r="E104" s="68" t="s">
        <v>315</v>
      </c>
      <c r="F104" s="70" t="s">
        <v>65</v>
      </c>
      <c r="G104" s="399">
        <v>1569.0</v>
      </c>
      <c r="H104" s="177">
        <v>1634.0</v>
      </c>
      <c r="I104" s="73">
        <v>0.99</v>
      </c>
      <c r="J104" s="68" t="s">
        <v>79</v>
      </c>
      <c r="K104" s="68" t="s">
        <v>401</v>
      </c>
      <c r="L104" s="68" t="s">
        <v>401</v>
      </c>
      <c r="M104" s="68" t="s">
        <v>401</v>
      </c>
      <c r="N104" s="68" t="s">
        <v>401</v>
      </c>
      <c r="O104" s="67"/>
      <c r="P104" s="68"/>
      <c r="Q104" s="68"/>
      <c r="R104" s="75" t="s">
        <v>79</v>
      </c>
      <c r="S104" s="75">
        <f>vlookup(A104,KeyClub!B:C,2,FALSE)</f>
        <v>21</v>
      </c>
      <c r="T104" s="75" t="str">
        <f>vlookup(A104,JROTC!B:E,4,FALSE)</f>
        <v>#N/A</v>
      </c>
      <c r="U104" s="74">
        <f>vlookup(A104,KeyClub!B:C,2,FALSE)</f>
        <v>21</v>
      </c>
      <c r="V104" s="70" t="s">
        <v>225</v>
      </c>
      <c r="W104" s="78" t="s">
        <v>403</v>
      </c>
    </row>
    <row r="105">
      <c r="A105" s="38" t="s">
        <v>308</v>
      </c>
      <c r="B105" s="38" t="s">
        <v>309</v>
      </c>
      <c r="C105" s="38" t="s">
        <v>86</v>
      </c>
      <c r="D105" s="293" t="s">
        <v>310</v>
      </c>
      <c r="E105" s="38" t="s">
        <v>315</v>
      </c>
      <c r="F105" s="31" t="s">
        <v>65</v>
      </c>
      <c r="G105" s="33">
        <v>192.0</v>
      </c>
      <c r="H105" s="35">
        <v>218.0</v>
      </c>
      <c r="I105" s="37">
        <v>0.85</v>
      </c>
      <c r="J105" s="400" t="s">
        <v>112</v>
      </c>
      <c r="K105" s="400" t="s">
        <v>658</v>
      </c>
      <c r="L105" s="38"/>
      <c r="M105" s="38"/>
      <c r="N105" s="38"/>
      <c r="O105" s="38"/>
      <c r="P105" s="38"/>
      <c r="Q105" s="38"/>
      <c r="R105" s="39" t="s">
        <v>79</v>
      </c>
      <c r="S105" s="39" t="str">
        <f>vlookup(A105,KeyClub!B:C,2,FALSE)</f>
        <v>--</v>
      </c>
      <c r="T105" s="39" t="str">
        <f>vlookup(A105,JROTC!B:E,4,FALSE)</f>
        <v>#N/A</v>
      </c>
      <c r="U105" s="33"/>
      <c r="V105" s="38"/>
      <c r="W105" s="47"/>
    </row>
    <row r="106">
      <c r="A106" s="149" t="s">
        <v>534</v>
      </c>
      <c r="B106" s="151" t="s">
        <v>535</v>
      </c>
      <c r="C106" s="151" t="s">
        <v>86</v>
      </c>
      <c r="D106" s="153" t="s">
        <v>310</v>
      </c>
      <c r="E106" s="151" t="s">
        <v>315</v>
      </c>
      <c r="F106" s="155" t="s">
        <v>65</v>
      </c>
      <c r="G106" s="156">
        <v>95.0</v>
      </c>
      <c r="H106" s="154">
        <v>43.0</v>
      </c>
      <c r="I106" s="75"/>
      <c r="J106" s="151"/>
      <c r="K106" s="151"/>
      <c r="L106" s="151"/>
      <c r="M106" s="151"/>
      <c r="N106" s="151"/>
      <c r="O106" s="149"/>
      <c r="P106" s="151"/>
      <c r="Q106" s="151"/>
      <c r="R106" s="160" t="s">
        <v>79</v>
      </c>
      <c r="S106" s="160" t="str">
        <f>vlookup(A106,KeyClub!B:C,2,FALSE)</f>
        <v>--</v>
      </c>
      <c r="T106" s="160" t="str">
        <f>vlookup(A106,JROTC!B:E,4,FALSE)</f>
        <v>#N/A</v>
      </c>
      <c r="U106" s="151"/>
      <c r="V106" s="151"/>
      <c r="W106" s="164"/>
    </row>
    <row r="107">
      <c r="H107" s="1"/>
      <c r="I107" s="402"/>
      <c r="S107" s="402"/>
      <c r="T107" s="402"/>
      <c r="W107" s="404"/>
    </row>
    <row r="108">
      <c r="H108" s="1"/>
      <c r="I108" s="402"/>
      <c r="S108" s="402"/>
      <c r="T108" s="402"/>
      <c r="W108" s="404"/>
    </row>
    <row r="109">
      <c r="H109" s="1"/>
      <c r="I109" s="402"/>
      <c r="S109" s="402"/>
      <c r="T109" s="402"/>
      <c r="W109" s="404"/>
    </row>
    <row r="110">
      <c r="H110" s="1"/>
      <c r="I110" s="402"/>
      <c r="S110" s="402"/>
      <c r="T110" s="402"/>
      <c r="W110" s="404"/>
    </row>
    <row r="111">
      <c r="H111" s="1"/>
      <c r="I111" s="402"/>
      <c r="S111" s="402"/>
      <c r="T111" s="402"/>
      <c r="W111" s="404"/>
    </row>
    <row r="112">
      <c r="H112" s="1"/>
      <c r="I112" s="402"/>
      <c r="S112" s="402"/>
      <c r="T112" s="402"/>
      <c r="W112" s="404"/>
    </row>
    <row r="113">
      <c r="H113" s="1"/>
      <c r="I113" s="402"/>
      <c r="S113" s="402"/>
      <c r="T113" s="402"/>
      <c r="W113" s="404"/>
    </row>
    <row r="114">
      <c r="H114" s="1"/>
      <c r="I114" s="402"/>
      <c r="S114" s="402"/>
      <c r="T114" s="402"/>
      <c r="W114" s="404"/>
    </row>
    <row r="115">
      <c r="H115" s="1"/>
      <c r="I115" s="402"/>
      <c r="S115" s="402"/>
      <c r="T115" s="402"/>
      <c r="W115" s="404"/>
    </row>
    <row r="116">
      <c r="H116" s="1"/>
      <c r="I116" s="402"/>
      <c r="S116" s="402"/>
      <c r="T116" s="402"/>
      <c r="W116" s="404"/>
    </row>
    <row r="117">
      <c r="H117" s="1"/>
      <c r="I117" s="402"/>
      <c r="S117" s="402"/>
      <c r="T117" s="402"/>
      <c r="W117" s="404"/>
    </row>
    <row r="118">
      <c r="H118" s="1"/>
      <c r="I118" s="402"/>
      <c r="S118" s="402"/>
      <c r="T118" s="402"/>
      <c r="W118" s="404"/>
    </row>
    <row r="119">
      <c r="H119" s="1"/>
      <c r="I119" s="402"/>
      <c r="S119" s="402"/>
      <c r="T119" s="402"/>
      <c r="W119" s="404"/>
    </row>
    <row r="120">
      <c r="H120" s="1"/>
      <c r="I120" s="402"/>
      <c r="S120" s="402"/>
      <c r="T120" s="402"/>
      <c r="W120" s="404"/>
    </row>
    <row r="121">
      <c r="H121" s="1"/>
      <c r="I121" s="402"/>
      <c r="S121" s="402"/>
      <c r="T121" s="402"/>
      <c r="W121" s="404"/>
    </row>
    <row r="122">
      <c r="H122" s="1"/>
      <c r="I122" s="402"/>
      <c r="S122" s="402"/>
      <c r="T122" s="402"/>
      <c r="W122" s="404"/>
    </row>
    <row r="123">
      <c r="H123" s="1"/>
      <c r="I123" s="402"/>
      <c r="S123" s="402"/>
      <c r="T123" s="402"/>
      <c r="W123" s="404"/>
    </row>
    <row r="124">
      <c r="H124" s="1"/>
      <c r="I124" s="402"/>
      <c r="S124" s="402"/>
      <c r="T124" s="402"/>
      <c r="W124" s="404"/>
    </row>
    <row r="125">
      <c r="H125" s="1"/>
      <c r="I125" s="402"/>
      <c r="S125" s="402"/>
      <c r="T125" s="402"/>
      <c r="W125" s="404"/>
    </row>
    <row r="126">
      <c r="H126" s="1"/>
      <c r="I126" s="402"/>
      <c r="S126" s="402"/>
      <c r="T126" s="402"/>
      <c r="W126" s="404"/>
    </row>
    <row r="127">
      <c r="H127" s="1"/>
      <c r="I127" s="402"/>
      <c r="S127" s="402"/>
      <c r="T127" s="402"/>
      <c r="W127" s="404"/>
    </row>
    <row r="128">
      <c r="H128" s="1"/>
      <c r="I128" s="402"/>
      <c r="S128" s="402"/>
      <c r="T128" s="402"/>
      <c r="W128" s="404"/>
    </row>
    <row r="129">
      <c r="H129" s="1"/>
      <c r="I129" s="402"/>
      <c r="S129" s="402"/>
      <c r="T129" s="402"/>
      <c r="W129" s="404"/>
    </row>
    <row r="130">
      <c r="H130" s="1"/>
      <c r="I130" s="402"/>
      <c r="S130" s="402"/>
      <c r="T130" s="402"/>
      <c r="W130" s="404"/>
    </row>
    <row r="131">
      <c r="H131" s="1"/>
      <c r="I131" s="402"/>
      <c r="S131" s="402"/>
      <c r="T131" s="402"/>
      <c r="W131" s="404"/>
    </row>
    <row r="132">
      <c r="H132" s="1"/>
      <c r="I132" s="402"/>
      <c r="S132" s="402"/>
      <c r="T132" s="402"/>
      <c r="W132" s="404"/>
    </row>
    <row r="133">
      <c r="H133" s="1"/>
      <c r="I133" s="402"/>
      <c r="S133" s="402"/>
      <c r="T133" s="402"/>
      <c r="W133" s="404"/>
    </row>
    <row r="134">
      <c r="H134" s="1"/>
      <c r="I134" s="402"/>
      <c r="S134" s="402"/>
      <c r="T134" s="402"/>
      <c r="W134" s="404"/>
    </row>
    <row r="135">
      <c r="H135" s="1"/>
      <c r="I135" s="402"/>
      <c r="S135" s="402"/>
      <c r="T135" s="402"/>
      <c r="W135" s="404"/>
    </row>
    <row r="136">
      <c r="H136" s="1"/>
      <c r="I136" s="402"/>
      <c r="S136" s="402"/>
      <c r="T136" s="402"/>
      <c r="W136" s="404"/>
    </row>
    <row r="137">
      <c r="H137" s="1"/>
      <c r="I137" s="402"/>
      <c r="S137" s="402"/>
      <c r="T137" s="402"/>
      <c r="W137" s="404"/>
    </row>
    <row r="138">
      <c r="H138" s="1"/>
      <c r="I138" s="402"/>
      <c r="S138" s="402"/>
      <c r="T138" s="402"/>
      <c r="W138" s="404"/>
    </row>
    <row r="139">
      <c r="H139" s="1"/>
      <c r="I139" s="402"/>
      <c r="S139" s="402"/>
      <c r="T139" s="402"/>
      <c r="W139" s="404"/>
    </row>
    <row r="140">
      <c r="H140" s="1"/>
      <c r="I140" s="402"/>
      <c r="S140" s="402"/>
      <c r="T140" s="402"/>
      <c r="W140" s="404"/>
    </row>
    <row r="141">
      <c r="H141" s="1"/>
      <c r="I141" s="402"/>
      <c r="S141" s="402"/>
      <c r="T141" s="402"/>
      <c r="W141" s="404"/>
    </row>
    <row r="142">
      <c r="H142" s="1"/>
      <c r="I142" s="402"/>
      <c r="S142" s="402"/>
      <c r="T142" s="402"/>
      <c r="W142" s="404"/>
    </row>
    <row r="143">
      <c r="H143" s="1"/>
      <c r="I143" s="402"/>
      <c r="S143" s="402"/>
      <c r="T143" s="402"/>
      <c r="W143" s="404"/>
    </row>
    <row r="144">
      <c r="H144" s="1"/>
      <c r="I144" s="402"/>
      <c r="S144" s="402"/>
      <c r="T144" s="402"/>
      <c r="W144" s="404"/>
    </row>
    <row r="145">
      <c r="H145" s="1"/>
      <c r="I145" s="402"/>
      <c r="S145" s="402"/>
      <c r="T145" s="402"/>
      <c r="W145" s="404"/>
    </row>
    <row r="146">
      <c r="H146" s="1"/>
      <c r="I146" s="402"/>
      <c r="S146" s="402"/>
      <c r="T146" s="402"/>
      <c r="W146" s="404"/>
    </row>
    <row r="147">
      <c r="H147" s="1"/>
      <c r="I147" s="402"/>
      <c r="S147" s="402"/>
      <c r="T147" s="402"/>
      <c r="W147" s="404"/>
    </row>
    <row r="148">
      <c r="H148" s="1"/>
      <c r="I148" s="402"/>
      <c r="S148" s="402"/>
      <c r="T148" s="402"/>
      <c r="W148" s="404"/>
    </row>
    <row r="149">
      <c r="H149" s="1"/>
      <c r="I149" s="402"/>
      <c r="S149" s="402"/>
      <c r="T149" s="402"/>
      <c r="W149" s="404"/>
    </row>
    <row r="150">
      <c r="H150" s="1"/>
      <c r="I150" s="402"/>
      <c r="S150" s="402"/>
      <c r="T150" s="402"/>
      <c r="W150" s="404"/>
    </row>
    <row r="151">
      <c r="H151" s="1"/>
      <c r="I151" s="402"/>
      <c r="S151" s="402"/>
      <c r="T151" s="402"/>
      <c r="W151" s="404"/>
    </row>
    <row r="152">
      <c r="H152" s="1"/>
      <c r="I152" s="402"/>
      <c r="S152" s="402"/>
      <c r="T152" s="402"/>
      <c r="W152" s="404"/>
    </row>
    <row r="153">
      <c r="H153" s="1"/>
      <c r="I153" s="402"/>
      <c r="S153" s="402"/>
      <c r="T153" s="402"/>
      <c r="W153" s="404"/>
    </row>
    <row r="154">
      <c r="H154" s="1"/>
      <c r="I154" s="402"/>
      <c r="S154" s="402"/>
      <c r="T154" s="402"/>
      <c r="W154" s="404"/>
    </row>
    <row r="155">
      <c r="H155" s="1"/>
      <c r="I155" s="402"/>
      <c r="S155" s="402"/>
      <c r="T155" s="402"/>
      <c r="W155" s="404"/>
    </row>
    <row r="156">
      <c r="H156" s="1"/>
      <c r="I156" s="402"/>
      <c r="S156" s="402"/>
      <c r="T156" s="402"/>
      <c r="W156" s="404"/>
    </row>
    <row r="157">
      <c r="H157" s="1"/>
      <c r="I157" s="402"/>
      <c r="S157" s="402"/>
      <c r="T157" s="402"/>
      <c r="W157" s="404"/>
    </row>
    <row r="158">
      <c r="H158" s="1"/>
      <c r="I158" s="402"/>
      <c r="S158" s="402"/>
      <c r="T158" s="402"/>
      <c r="W158" s="404"/>
    </row>
    <row r="159">
      <c r="H159" s="1"/>
      <c r="I159" s="402"/>
      <c r="S159" s="402"/>
      <c r="T159" s="402"/>
      <c r="W159" s="404"/>
    </row>
    <row r="160">
      <c r="H160" s="1"/>
      <c r="I160" s="402"/>
      <c r="S160" s="402"/>
      <c r="T160" s="402"/>
      <c r="W160" s="404"/>
    </row>
    <row r="161">
      <c r="H161" s="1"/>
      <c r="I161" s="402"/>
      <c r="S161" s="402"/>
      <c r="T161" s="402"/>
      <c r="W161" s="404"/>
    </row>
    <row r="162">
      <c r="H162" s="1"/>
      <c r="I162" s="402"/>
      <c r="S162" s="402"/>
      <c r="T162" s="402"/>
      <c r="W162" s="404"/>
    </row>
    <row r="163">
      <c r="H163" s="1"/>
      <c r="I163" s="402"/>
      <c r="S163" s="402"/>
      <c r="T163" s="402"/>
      <c r="W163" s="404"/>
    </row>
    <row r="164">
      <c r="H164" s="1"/>
      <c r="I164" s="402"/>
      <c r="S164" s="402"/>
      <c r="T164" s="402"/>
      <c r="W164" s="404"/>
    </row>
    <row r="165">
      <c r="H165" s="1"/>
      <c r="I165" s="402"/>
      <c r="S165" s="402"/>
      <c r="T165" s="402"/>
      <c r="W165" s="404"/>
    </row>
    <row r="166">
      <c r="H166" s="1"/>
      <c r="I166" s="402"/>
      <c r="S166" s="402"/>
      <c r="T166" s="402"/>
      <c r="W166" s="404"/>
    </row>
    <row r="167">
      <c r="H167" s="1"/>
      <c r="I167" s="402"/>
      <c r="S167" s="402"/>
      <c r="T167" s="402"/>
      <c r="W167" s="404"/>
    </row>
    <row r="168">
      <c r="H168" s="1"/>
      <c r="I168" s="402"/>
      <c r="S168" s="402"/>
      <c r="T168" s="402"/>
      <c r="W168" s="404"/>
    </row>
    <row r="169">
      <c r="H169" s="1"/>
      <c r="I169" s="402"/>
      <c r="S169" s="402"/>
      <c r="T169" s="402"/>
      <c r="W169" s="404"/>
    </row>
    <row r="170">
      <c r="H170" s="1"/>
      <c r="I170" s="402"/>
      <c r="S170" s="402"/>
      <c r="T170" s="402"/>
      <c r="W170" s="404"/>
    </row>
    <row r="171">
      <c r="H171" s="1"/>
      <c r="I171" s="402"/>
      <c r="S171" s="402"/>
      <c r="T171" s="402"/>
      <c r="W171" s="404"/>
    </row>
    <row r="172">
      <c r="H172" s="1"/>
      <c r="I172" s="402"/>
      <c r="S172" s="402"/>
      <c r="T172" s="402"/>
      <c r="W172" s="404"/>
    </row>
    <row r="173">
      <c r="H173" s="1"/>
      <c r="I173" s="402"/>
      <c r="S173" s="402"/>
      <c r="T173" s="402"/>
      <c r="W173" s="404"/>
    </row>
    <row r="174">
      <c r="H174" s="1"/>
      <c r="I174" s="402"/>
      <c r="S174" s="402"/>
      <c r="T174" s="402"/>
      <c r="W174" s="404"/>
    </row>
    <row r="175">
      <c r="H175" s="1"/>
      <c r="I175" s="402"/>
      <c r="S175" s="402"/>
      <c r="T175" s="402"/>
      <c r="W175" s="404"/>
    </row>
    <row r="176">
      <c r="H176" s="1"/>
      <c r="I176" s="402"/>
      <c r="S176" s="402"/>
      <c r="T176" s="402"/>
      <c r="W176" s="404"/>
    </row>
    <row r="177">
      <c r="H177" s="1"/>
      <c r="I177" s="402"/>
      <c r="S177" s="402"/>
      <c r="T177" s="402"/>
      <c r="W177" s="404"/>
    </row>
    <row r="178">
      <c r="H178" s="1"/>
      <c r="I178" s="402"/>
      <c r="S178" s="402"/>
      <c r="T178" s="402"/>
      <c r="W178" s="404"/>
    </row>
    <row r="179">
      <c r="H179" s="1"/>
      <c r="I179" s="402"/>
      <c r="S179" s="402"/>
      <c r="T179" s="402"/>
      <c r="W179" s="404"/>
    </row>
    <row r="180">
      <c r="H180" s="1"/>
      <c r="I180" s="402"/>
      <c r="S180" s="402"/>
      <c r="T180" s="402"/>
      <c r="W180" s="404"/>
    </row>
    <row r="181">
      <c r="H181" s="1"/>
      <c r="I181" s="402"/>
      <c r="S181" s="402"/>
      <c r="T181" s="402"/>
      <c r="W181" s="404"/>
    </row>
    <row r="182">
      <c r="H182" s="1"/>
      <c r="I182" s="402"/>
      <c r="S182" s="402"/>
      <c r="T182" s="402"/>
      <c r="W182" s="404"/>
    </row>
    <row r="183">
      <c r="H183" s="1"/>
      <c r="I183" s="402"/>
      <c r="S183" s="402"/>
      <c r="T183" s="402"/>
      <c r="W183" s="404"/>
    </row>
    <row r="184">
      <c r="H184" s="1"/>
      <c r="I184" s="402"/>
      <c r="S184" s="402"/>
      <c r="T184" s="402"/>
      <c r="W184" s="404"/>
    </row>
    <row r="185">
      <c r="H185" s="1"/>
      <c r="I185" s="402"/>
      <c r="S185" s="402"/>
      <c r="T185" s="402"/>
      <c r="W185" s="404"/>
    </row>
    <row r="186">
      <c r="H186" s="1"/>
      <c r="I186" s="402"/>
      <c r="S186" s="402"/>
      <c r="T186" s="402"/>
      <c r="W186" s="404"/>
    </row>
    <row r="187">
      <c r="H187" s="1"/>
      <c r="I187" s="402"/>
      <c r="S187" s="402"/>
      <c r="T187" s="402"/>
      <c r="W187" s="404"/>
    </row>
    <row r="188">
      <c r="H188" s="1"/>
      <c r="I188" s="402"/>
      <c r="S188" s="402"/>
      <c r="T188" s="402"/>
      <c r="W188" s="404"/>
    </row>
    <row r="189">
      <c r="H189" s="1"/>
      <c r="I189" s="402"/>
      <c r="S189" s="402"/>
      <c r="T189" s="402"/>
      <c r="W189" s="404"/>
    </row>
    <row r="190">
      <c r="H190" s="1"/>
      <c r="I190" s="402"/>
      <c r="S190" s="402"/>
      <c r="T190" s="402"/>
      <c r="W190" s="404"/>
    </row>
    <row r="191">
      <c r="H191" s="1"/>
      <c r="I191" s="402"/>
      <c r="S191" s="402"/>
      <c r="T191" s="402"/>
      <c r="W191" s="404"/>
    </row>
    <row r="192">
      <c r="H192" s="1"/>
      <c r="I192" s="402"/>
      <c r="S192" s="402"/>
      <c r="T192" s="402"/>
      <c r="W192" s="404"/>
    </row>
    <row r="193">
      <c r="H193" s="1"/>
      <c r="I193" s="402"/>
      <c r="S193" s="402"/>
      <c r="T193" s="402"/>
      <c r="W193" s="404"/>
    </row>
    <row r="194">
      <c r="H194" s="1"/>
      <c r="I194" s="402"/>
      <c r="S194" s="402"/>
      <c r="T194" s="402"/>
      <c r="W194" s="404"/>
    </row>
    <row r="195">
      <c r="H195" s="1"/>
      <c r="I195" s="402"/>
      <c r="S195" s="402"/>
      <c r="T195" s="402"/>
      <c r="W195" s="404"/>
    </row>
    <row r="196">
      <c r="H196" s="1"/>
      <c r="I196" s="402"/>
      <c r="S196" s="402"/>
      <c r="T196" s="402"/>
      <c r="W196" s="404"/>
    </row>
    <row r="197">
      <c r="H197" s="1"/>
      <c r="I197" s="402"/>
      <c r="S197" s="402"/>
      <c r="T197" s="402"/>
      <c r="W197" s="404"/>
    </row>
    <row r="198">
      <c r="H198" s="1"/>
      <c r="I198" s="402"/>
      <c r="S198" s="402"/>
      <c r="T198" s="402"/>
      <c r="W198" s="404"/>
    </row>
    <row r="199">
      <c r="H199" s="1"/>
      <c r="I199" s="402"/>
      <c r="S199" s="402"/>
      <c r="T199" s="402"/>
      <c r="W199" s="404"/>
    </row>
    <row r="200">
      <c r="H200" s="1"/>
      <c r="I200" s="402"/>
      <c r="S200" s="402"/>
      <c r="T200" s="402"/>
      <c r="W200" s="404"/>
    </row>
    <row r="201">
      <c r="H201" s="1"/>
      <c r="I201" s="402"/>
      <c r="S201" s="402"/>
      <c r="T201" s="402"/>
      <c r="W201" s="404"/>
    </row>
    <row r="202">
      <c r="H202" s="1"/>
      <c r="I202" s="402"/>
      <c r="S202" s="402"/>
      <c r="T202" s="402"/>
      <c r="W202" s="404"/>
    </row>
    <row r="203">
      <c r="H203" s="1"/>
      <c r="I203" s="402"/>
      <c r="S203" s="402"/>
      <c r="T203" s="402"/>
      <c r="W203" s="404"/>
    </row>
    <row r="204">
      <c r="H204" s="1"/>
      <c r="I204" s="402"/>
      <c r="S204" s="402"/>
      <c r="T204" s="402"/>
      <c r="W204" s="404"/>
    </row>
    <row r="205">
      <c r="H205" s="1"/>
      <c r="I205" s="402"/>
      <c r="S205" s="402"/>
      <c r="T205" s="402"/>
      <c r="W205" s="404"/>
    </row>
    <row r="206">
      <c r="H206" s="1"/>
      <c r="I206" s="402"/>
      <c r="S206" s="402"/>
      <c r="T206" s="402"/>
      <c r="W206" s="404"/>
    </row>
    <row r="207">
      <c r="H207" s="1"/>
      <c r="I207" s="402"/>
      <c r="S207" s="402"/>
      <c r="T207" s="402"/>
      <c r="W207" s="404"/>
    </row>
    <row r="208">
      <c r="H208" s="1"/>
      <c r="I208" s="402"/>
      <c r="S208" s="402"/>
      <c r="T208" s="402"/>
      <c r="W208" s="404"/>
    </row>
    <row r="209">
      <c r="H209" s="1"/>
      <c r="I209" s="402"/>
      <c r="S209" s="402"/>
      <c r="T209" s="402"/>
      <c r="W209" s="404"/>
    </row>
    <row r="210">
      <c r="H210" s="1"/>
      <c r="I210" s="402"/>
      <c r="S210" s="402"/>
      <c r="T210" s="402"/>
      <c r="W210" s="404"/>
    </row>
    <row r="211">
      <c r="H211" s="1"/>
      <c r="I211" s="402"/>
      <c r="S211" s="402"/>
      <c r="T211" s="402"/>
      <c r="W211" s="404"/>
    </row>
    <row r="212">
      <c r="H212" s="1"/>
      <c r="I212" s="402"/>
      <c r="S212" s="402"/>
      <c r="T212" s="402"/>
      <c r="W212" s="404"/>
    </row>
    <row r="213">
      <c r="H213" s="1"/>
      <c r="I213" s="402"/>
      <c r="S213" s="402"/>
      <c r="T213" s="402"/>
      <c r="W213" s="404"/>
    </row>
    <row r="214">
      <c r="H214" s="1"/>
      <c r="I214" s="402"/>
      <c r="S214" s="402"/>
      <c r="T214" s="402"/>
      <c r="W214" s="404"/>
    </row>
    <row r="215">
      <c r="H215" s="1"/>
      <c r="I215" s="402"/>
      <c r="S215" s="402"/>
      <c r="T215" s="402"/>
      <c r="W215" s="404"/>
    </row>
    <row r="216">
      <c r="H216" s="1"/>
      <c r="I216" s="402"/>
      <c r="S216" s="402"/>
      <c r="T216" s="402"/>
      <c r="W216" s="404"/>
    </row>
    <row r="217">
      <c r="H217" s="1"/>
      <c r="I217" s="402"/>
      <c r="S217" s="402"/>
      <c r="T217" s="402"/>
      <c r="W217" s="404"/>
    </row>
    <row r="218">
      <c r="H218" s="1"/>
      <c r="I218" s="402"/>
      <c r="S218" s="402"/>
      <c r="T218" s="402"/>
      <c r="W218" s="404"/>
    </row>
    <row r="219">
      <c r="H219" s="1"/>
      <c r="I219" s="402"/>
      <c r="S219" s="402"/>
      <c r="T219" s="402"/>
      <c r="W219" s="404"/>
    </row>
    <row r="220">
      <c r="H220" s="1"/>
      <c r="I220" s="402"/>
      <c r="S220" s="402"/>
      <c r="T220" s="402"/>
      <c r="W220" s="404"/>
    </row>
    <row r="221">
      <c r="H221" s="1"/>
      <c r="I221" s="402"/>
      <c r="S221" s="402"/>
      <c r="T221" s="402"/>
      <c r="W221" s="404"/>
    </row>
    <row r="222">
      <c r="H222" s="1"/>
      <c r="I222" s="402"/>
      <c r="S222" s="402"/>
      <c r="T222" s="402"/>
      <c r="W222" s="404"/>
    </row>
    <row r="223">
      <c r="H223" s="1"/>
      <c r="I223" s="402"/>
      <c r="S223" s="402"/>
      <c r="T223" s="402"/>
      <c r="W223" s="404"/>
    </row>
    <row r="224">
      <c r="H224" s="1"/>
      <c r="I224" s="402"/>
      <c r="S224" s="402"/>
      <c r="T224" s="402"/>
      <c r="W224" s="404"/>
    </row>
    <row r="225">
      <c r="H225" s="1"/>
      <c r="I225" s="402"/>
      <c r="S225" s="402"/>
      <c r="T225" s="402"/>
      <c r="W225" s="404"/>
    </row>
    <row r="226">
      <c r="H226" s="1"/>
      <c r="I226" s="402"/>
      <c r="S226" s="402"/>
      <c r="T226" s="402"/>
      <c r="W226" s="404"/>
    </row>
    <row r="227">
      <c r="H227" s="1"/>
      <c r="I227" s="402"/>
      <c r="S227" s="402"/>
      <c r="T227" s="402"/>
      <c r="W227" s="404"/>
    </row>
    <row r="228">
      <c r="H228" s="1"/>
      <c r="I228" s="402"/>
      <c r="S228" s="402"/>
      <c r="T228" s="402"/>
      <c r="W228" s="404"/>
    </row>
    <row r="229">
      <c r="H229" s="1"/>
      <c r="I229" s="402"/>
      <c r="S229" s="402"/>
      <c r="T229" s="402"/>
      <c r="W229" s="404"/>
    </row>
    <row r="230">
      <c r="H230" s="1"/>
      <c r="I230" s="402"/>
      <c r="S230" s="402"/>
      <c r="T230" s="402"/>
      <c r="W230" s="404"/>
    </row>
    <row r="231">
      <c r="H231" s="1"/>
      <c r="I231" s="402"/>
      <c r="S231" s="402"/>
      <c r="T231" s="402"/>
      <c r="W231" s="404"/>
    </row>
    <row r="232">
      <c r="H232" s="1"/>
      <c r="I232" s="402"/>
      <c r="S232" s="402"/>
      <c r="T232" s="402"/>
      <c r="W232" s="404"/>
    </row>
    <row r="233">
      <c r="H233" s="1"/>
      <c r="I233" s="402"/>
      <c r="S233" s="402"/>
      <c r="T233" s="402"/>
      <c r="W233" s="404"/>
    </row>
    <row r="234">
      <c r="H234" s="1"/>
      <c r="I234" s="402"/>
      <c r="S234" s="402"/>
      <c r="T234" s="402"/>
      <c r="W234" s="404"/>
    </row>
    <row r="235">
      <c r="H235" s="1"/>
      <c r="I235" s="402"/>
      <c r="S235" s="402"/>
      <c r="T235" s="402"/>
      <c r="W235" s="404"/>
    </row>
    <row r="236">
      <c r="H236" s="1"/>
      <c r="I236" s="402"/>
      <c r="S236" s="402"/>
      <c r="T236" s="402"/>
      <c r="W236" s="404"/>
    </row>
    <row r="237">
      <c r="H237" s="1"/>
      <c r="I237" s="402"/>
      <c r="S237" s="402"/>
      <c r="T237" s="402"/>
      <c r="W237" s="404"/>
    </row>
    <row r="238">
      <c r="H238" s="1"/>
      <c r="I238" s="402"/>
      <c r="S238" s="402"/>
      <c r="T238" s="402"/>
      <c r="W238" s="404"/>
    </row>
    <row r="239">
      <c r="H239" s="1"/>
      <c r="I239" s="402"/>
      <c r="S239" s="402"/>
      <c r="T239" s="402"/>
      <c r="W239" s="404"/>
    </row>
    <row r="240">
      <c r="H240" s="1"/>
      <c r="I240" s="402"/>
      <c r="S240" s="402"/>
      <c r="T240" s="402"/>
      <c r="W240" s="404"/>
    </row>
    <row r="241">
      <c r="H241" s="1"/>
      <c r="I241" s="402"/>
      <c r="S241" s="402"/>
      <c r="T241" s="402"/>
      <c r="W241" s="404"/>
    </row>
    <row r="242">
      <c r="H242" s="1"/>
      <c r="I242" s="402"/>
      <c r="S242" s="402"/>
      <c r="T242" s="402"/>
      <c r="W242" s="404"/>
    </row>
    <row r="243">
      <c r="H243" s="1"/>
      <c r="I243" s="402"/>
      <c r="S243" s="402"/>
      <c r="T243" s="402"/>
      <c r="W243" s="404"/>
    </row>
    <row r="244">
      <c r="H244" s="1"/>
      <c r="I244" s="402"/>
      <c r="S244" s="402"/>
      <c r="T244" s="402"/>
      <c r="W244" s="404"/>
    </row>
    <row r="245">
      <c r="H245" s="1"/>
      <c r="I245" s="402"/>
      <c r="S245" s="402"/>
      <c r="T245" s="402"/>
      <c r="W245" s="404"/>
    </row>
    <row r="246">
      <c r="H246" s="1"/>
      <c r="I246" s="402"/>
      <c r="S246" s="402"/>
      <c r="T246" s="402"/>
      <c r="W246" s="404"/>
    </row>
    <row r="247">
      <c r="H247" s="1"/>
      <c r="I247" s="402"/>
      <c r="S247" s="402"/>
      <c r="T247" s="402"/>
      <c r="W247" s="404"/>
    </row>
    <row r="248">
      <c r="H248" s="1"/>
      <c r="I248" s="402"/>
      <c r="S248" s="402"/>
      <c r="T248" s="402"/>
      <c r="W248" s="404"/>
    </row>
    <row r="249">
      <c r="H249" s="1"/>
      <c r="I249" s="402"/>
      <c r="S249" s="402"/>
      <c r="T249" s="402"/>
      <c r="W249" s="404"/>
    </row>
    <row r="250">
      <c r="H250" s="1"/>
      <c r="I250" s="402"/>
      <c r="S250" s="402"/>
      <c r="T250" s="402"/>
      <c r="W250" s="404"/>
    </row>
    <row r="251">
      <c r="H251" s="1"/>
      <c r="I251" s="402"/>
      <c r="S251" s="402"/>
      <c r="T251" s="402"/>
      <c r="W251" s="404"/>
    </row>
    <row r="252">
      <c r="H252" s="1"/>
      <c r="I252" s="402"/>
      <c r="S252" s="402"/>
      <c r="T252" s="402"/>
      <c r="W252" s="404"/>
    </row>
    <row r="253">
      <c r="H253" s="1"/>
      <c r="I253" s="402"/>
      <c r="S253" s="402"/>
      <c r="T253" s="402"/>
      <c r="W253" s="404"/>
    </row>
    <row r="254">
      <c r="H254" s="1"/>
      <c r="I254" s="402"/>
      <c r="S254" s="402"/>
      <c r="T254" s="402"/>
      <c r="W254" s="404"/>
    </row>
    <row r="255">
      <c r="H255" s="1"/>
      <c r="I255" s="402"/>
      <c r="S255" s="402"/>
      <c r="T255" s="402"/>
      <c r="W255" s="404"/>
    </row>
    <row r="256">
      <c r="H256" s="1"/>
      <c r="I256" s="402"/>
      <c r="S256" s="402"/>
      <c r="T256" s="402"/>
      <c r="W256" s="404"/>
    </row>
    <row r="257">
      <c r="H257" s="1"/>
      <c r="I257" s="402"/>
      <c r="S257" s="402"/>
      <c r="T257" s="402"/>
      <c r="W257" s="404"/>
    </row>
    <row r="258">
      <c r="H258" s="1"/>
      <c r="I258" s="402"/>
      <c r="S258" s="402"/>
      <c r="T258" s="402"/>
      <c r="W258" s="404"/>
    </row>
    <row r="259">
      <c r="H259" s="1"/>
      <c r="I259" s="402"/>
      <c r="S259" s="402"/>
      <c r="T259" s="402"/>
      <c r="W259" s="404"/>
    </row>
    <row r="260">
      <c r="H260" s="1"/>
      <c r="I260" s="402"/>
      <c r="S260" s="402"/>
      <c r="T260" s="402"/>
      <c r="W260" s="404"/>
    </row>
    <row r="261">
      <c r="H261" s="1"/>
      <c r="I261" s="402"/>
      <c r="S261" s="402"/>
      <c r="T261" s="402"/>
      <c r="W261" s="404"/>
    </row>
    <row r="262">
      <c r="H262" s="1"/>
      <c r="I262" s="402"/>
      <c r="S262" s="402"/>
      <c r="T262" s="402"/>
      <c r="W262" s="404"/>
    </row>
    <row r="263">
      <c r="H263" s="1"/>
      <c r="I263" s="402"/>
      <c r="S263" s="402"/>
      <c r="T263" s="402"/>
      <c r="W263" s="404"/>
    </row>
    <row r="264">
      <c r="H264" s="1"/>
      <c r="I264" s="402"/>
      <c r="S264" s="402"/>
      <c r="T264" s="402"/>
      <c r="W264" s="404"/>
    </row>
    <row r="265">
      <c r="H265" s="1"/>
      <c r="I265" s="402"/>
      <c r="S265" s="402"/>
      <c r="T265" s="402"/>
      <c r="W265" s="404"/>
    </row>
    <row r="266">
      <c r="H266" s="1"/>
      <c r="I266" s="402"/>
      <c r="S266" s="402"/>
      <c r="T266" s="402"/>
      <c r="W266" s="404"/>
    </row>
    <row r="267">
      <c r="H267" s="1"/>
      <c r="I267" s="402"/>
      <c r="S267" s="402"/>
      <c r="T267" s="402"/>
      <c r="W267" s="404"/>
    </row>
    <row r="268">
      <c r="H268" s="1"/>
      <c r="I268" s="402"/>
      <c r="S268" s="402"/>
      <c r="T268" s="402"/>
      <c r="W268" s="404"/>
    </row>
    <row r="269">
      <c r="H269" s="1"/>
      <c r="I269" s="402"/>
      <c r="S269" s="402"/>
      <c r="T269" s="402"/>
      <c r="W269" s="404"/>
    </row>
    <row r="270">
      <c r="H270" s="1"/>
      <c r="I270" s="402"/>
      <c r="S270" s="402"/>
      <c r="T270" s="402"/>
      <c r="W270" s="404"/>
    </row>
    <row r="271">
      <c r="H271" s="1"/>
      <c r="I271" s="402"/>
      <c r="S271" s="402"/>
      <c r="T271" s="402"/>
      <c r="W271" s="404"/>
    </row>
    <row r="272">
      <c r="H272" s="1"/>
      <c r="I272" s="402"/>
      <c r="S272" s="402"/>
      <c r="T272" s="402"/>
      <c r="W272" s="404"/>
    </row>
    <row r="273">
      <c r="H273" s="1"/>
      <c r="I273" s="402"/>
      <c r="S273" s="402"/>
      <c r="T273" s="402"/>
      <c r="W273" s="404"/>
    </row>
    <row r="274">
      <c r="H274" s="1"/>
      <c r="I274" s="402"/>
      <c r="S274" s="402"/>
      <c r="T274" s="402"/>
      <c r="W274" s="404"/>
    </row>
    <row r="275">
      <c r="H275" s="1"/>
      <c r="I275" s="402"/>
      <c r="S275" s="402"/>
      <c r="T275" s="402"/>
      <c r="W275" s="404"/>
    </row>
    <row r="276">
      <c r="H276" s="1"/>
      <c r="I276" s="402"/>
      <c r="S276" s="402"/>
      <c r="T276" s="402"/>
      <c r="W276" s="404"/>
    </row>
    <row r="277">
      <c r="H277" s="1"/>
      <c r="I277" s="402"/>
      <c r="S277" s="402"/>
      <c r="T277" s="402"/>
      <c r="W277" s="404"/>
    </row>
    <row r="278">
      <c r="H278" s="1"/>
      <c r="I278" s="402"/>
      <c r="S278" s="402"/>
      <c r="T278" s="402"/>
      <c r="W278" s="404"/>
    </row>
    <row r="279">
      <c r="H279" s="1"/>
      <c r="I279" s="402"/>
      <c r="S279" s="402"/>
      <c r="T279" s="402"/>
      <c r="W279" s="404"/>
    </row>
    <row r="280">
      <c r="H280" s="1"/>
      <c r="I280" s="402"/>
      <c r="S280" s="402"/>
      <c r="T280" s="402"/>
      <c r="W280" s="404"/>
    </row>
    <row r="281">
      <c r="H281" s="1"/>
      <c r="I281" s="402"/>
      <c r="S281" s="402"/>
      <c r="T281" s="402"/>
      <c r="W281" s="404"/>
    </row>
    <row r="282">
      <c r="H282" s="1"/>
      <c r="I282" s="402"/>
      <c r="S282" s="402"/>
      <c r="T282" s="402"/>
      <c r="W282" s="404"/>
    </row>
    <row r="283">
      <c r="H283" s="1"/>
      <c r="I283" s="402"/>
      <c r="S283" s="402"/>
      <c r="T283" s="402"/>
      <c r="W283" s="404"/>
    </row>
    <row r="284">
      <c r="H284" s="1"/>
      <c r="I284" s="402"/>
      <c r="S284" s="402"/>
      <c r="T284" s="402"/>
      <c r="W284" s="404"/>
    </row>
    <row r="285">
      <c r="H285" s="1"/>
      <c r="I285" s="402"/>
      <c r="S285" s="402"/>
      <c r="T285" s="402"/>
      <c r="W285" s="404"/>
    </row>
    <row r="286">
      <c r="H286" s="1"/>
      <c r="I286" s="402"/>
      <c r="S286" s="402"/>
      <c r="T286" s="402"/>
      <c r="W286" s="404"/>
    </row>
    <row r="287">
      <c r="H287" s="1"/>
      <c r="I287" s="402"/>
      <c r="S287" s="402"/>
      <c r="T287" s="402"/>
      <c r="W287" s="404"/>
    </row>
    <row r="288">
      <c r="H288" s="1"/>
      <c r="I288" s="402"/>
      <c r="S288" s="402"/>
      <c r="T288" s="402"/>
      <c r="W288" s="404"/>
    </row>
    <row r="289">
      <c r="H289" s="1"/>
      <c r="I289" s="402"/>
      <c r="S289" s="402"/>
      <c r="T289" s="402"/>
      <c r="W289" s="404"/>
    </row>
    <row r="290">
      <c r="H290" s="1"/>
      <c r="I290" s="402"/>
      <c r="S290" s="402"/>
      <c r="T290" s="402"/>
      <c r="W290" s="404"/>
    </row>
    <row r="291">
      <c r="H291" s="1"/>
      <c r="I291" s="402"/>
      <c r="S291" s="402"/>
      <c r="T291" s="402"/>
      <c r="W291" s="404"/>
    </row>
    <row r="292">
      <c r="H292" s="1"/>
      <c r="I292" s="402"/>
      <c r="S292" s="402"/>
      <c r="T292" s="402"/>
      <c r="W292" s="404"/>
    </row>
    <row r="293">
      <c r="H293" s="1"/>
      <c r="I293" s="402"/>
      <c r="S293" s="402"/>
      <c r="T293" s="402"/>
      <c r="W293" s="404"/>
    </row>
    <row r="294">
      <c r="H294" s="1"/>
      <c r="I294" s="402"/>
      <c r="S294" s="402"/>
      <c r="T294" s="402"/>
      <c r="W294" s="404"/>
    </row>
    <row r="295">
      <c r="H295" s="1"/>
      <c r="I295" s="402"/>
      <c r="S295" s="402"/>
      <c r="T295" s="402"/>
      <c r="W295" s="404"/>
    </row>
    <row r="296">
      <c r="H296" s="1"/>
      <c r="I296" s="402"/>
      <c r="S296" s="402"/>
      <c r="T296" s="402"/>
      <c r="W296" s="404"/>
    </row>
    <row r="297">
      <c r="H297" s="1"/>
      <c r="I297" s="402"/>
      <c r="S297" s="402"/>
      <c r="T297" s="402"/>
      <c r="W297" s="404"/>
    </row>
    <row r="298">
      <c r="H298" s="1"/>
      <c r="I298" s="402"/>
      <c r="S298" s="402"/>
      <c r="T298" s="402"/>
      <c r="W298" s="404"/>
    </row>
    <row r="299">
      <c r="H299" s="1"/>
      <c r="I299" s="402"/>
      <c r="S299" s="402"/>
      <c r="T299" s="402"/>
      <c r="W299" s="404"/>
    </row>
    <row r="300">
      <c r="H300" s="1"/>
      <c r="I300" s="402"/>
      <c r="S300" s="402"/>
      <c r="T300" s="402"/>
      <c r="W300" s="404"/>
    </row>
    <row r="301">
      <c r="H301" s="1"/>
      <c r="I301" s="402"/>
      <c r="S301" s="402"/>
      <c r="T301" s="402"/>
      <c r="W301" s="404"/>
    </row>
    <row r="302">
      <c r="H302" s="1"/>
      <c r="I302" s="402"/>
      <c r="S302" s="402"/>
      <c r="T302" s="402"/>
      <c r="W302" s="404"/>
    </row>
    <row r="303">
      <c r="H303" s="1"/>
      <c r="I303" s="402"/>
      <c r="S303" s="402"/>
      <c r="T303" s="402"/>
      <c r="W303" s="404"/>
    </row>
    <row r="304">
      <c r="H304" s="1"/>
      <c r="I304" s="402"/>
      <c r="S304" s="402"/>
      <c r="T304" s="402"/>
      <c r="W304" s="404"/>
    </row>
    <row r="305">
      <c r="H305" s="1"/>
      <c r="I305" s="402"/>
      <c r="S305" s="402"/>
      <c r="T305" s="402"/>
      <c r="W305" s="404"/>
    </row>
    <row r="306">
      <c r="H306" s="1"/>
      <c r="I306" s="402"/>
      <c r="S306" s="402"/>
      <c r="T306" s="402"/>
      <c r="W306" s="404"/>
    </row>
    <row r="307">
      <c r="H307" s="1"/>
      <c r="I307" s="402"/>
      <c r="S307" s="402"/>
      <c r="T307" s="402"/>
      <c r="W307" s="404"/>
    </row>
    <row r="308">
      <c r="H308" s="1"/>
      <c r="I308" s="402"/>
      <c r="S308" s="402"/>
      <c r="T308" s="402"/>
      <c r="W308" s="404"/>
    </row>
    <row r="309">
      <c r="H309" s="1"/>
      <c r="I309" s="402"/>
      <c r="S309" s="402"/>
      <c r="T309" s="402"/>
      <c r="W309" s="404"/>
    </row>
    <row r="310">
      <c r="H310" s="1"/>
      <c r="I310" s="402"/>
      <c r="S310" s="402"/>
      <c r="T310" s="402"/>
      <c r="W310" s="404"/>
    </row>
    <row r="311">
      <c r="H311" s="1"/>
      <c r="I311" s="402"/>
      <c r="S311" s="402"/>
      <c r="T311" s="402"/>
      <c r="W311" s="404"/>
    </row>
    <row r="312">
      <c r="H312" s="1"/>
      <c r="I312" s="402"/>
      <c r="S312" s="402"/>
      <c r="T312" s="402"/>
      <c r="W312" s="404"/>
    </row>
    <row r="313">
      <c r="H313" s="1"/>
      <c r="I313" s="402"/>
      <c r="S313" s="402"/>
      <c r="T313" s="402"/>
      <c r="W313" s="404"/>
    </row>
    <row r="314">
      <c r="H314" s="1"/>
      <c r="I314" s="402"/>
      <c r="S314" s="402"/>
      <c r="T314" s="402"/>
      <c r="W314" s="404"/>
    </row>
    <row r="315">
      <c r="H315" s="1"/>
      <c r="I315" s="402"/>
      <c r="S315" s="402"/>
      <c r="T315" s="402"/>
      <c r="W315" s="404"/>
    </row>
    <row r="316">
      <c r="H316" s="1"/>
      <c r="I316" s="402"/>
      <c r="S316" s="402"/>
      <c r="T316" s="402"/>
      <c r="W316" s="404"/>
    </row>
    <row r="317">
      <c r="H317" s="1"/>
      <c r="I317" s="402"/>
      <c r="S317" s="402"/>
      <c r="T317" s="402"/>
      <c r="W317" s="404"/>
    </row>
    <row r="318">
      <c r="H318" s="1"/>
      <c r="I318" s="402"/>
      <c r="S318" s="402"/>
      <c r="T318" s="402"/>
      <c r="W318" s="404"/>
    </row>
    <row r="319">
      <c r="H319" s="1"/>
      <c r="I319" s="402"/>
      <c r="S319" s="402"/>
      <c r="T319" s="402"/>
      <c r="W319" s="404"/>
    </row>
    <row r="320">
      <c r="H320" s="1"/>
      <c r="I320" s="402"/>
      <c r="S320" s="402"/>
      <c r="T320" s="402"/>
      <c r="W320" s="404"/>
    </row>
    <row r="321">
      <c r="H321" s="1"/>
      <c r="I321" s="402"/>
      <c r="S321" s="402"/>
      <c r="T321" s="402"/>
      <c r="W321" s="404"/>
    </row>
    <row r="322">
      <c r="H322" s="1"/>
      <c r="I322" s="402"/>
      <c r="S322" s="402"/>
      <c r="T322" s="402"/>
      <c r="W322" s="404"/>
    </row>
    <row r="323">
      <c r="H323" s="1"/>
      <c r="I323" s="402"/>
      <c r="S323" s="402"/>
      <c r="T323" s="402"/>
      <c r="W323" s="404"/>
    </row>
    <row r="324">
      <c r="H324" s="1"/>
      <c r="I324" s="402"/>
      <c r="S324" s="402"/>
      <c r="T324" s="402"/>
      <c r="W324" s="404"/>
    </row>
    <row r="325">
      <c r="H325" s="1"/>
      <c r="I325" s="402"/>
      <c r="S325" s="402"/>
      <c r="T325" s="402"/>
      <c r="W325" s="404"/>
    </row>
    <row r="326">
      <c r="H326" s="1"/>
      <c r="I326" s="402"/>
      <c r="S326" s="402"/>
      <c r="T326" s="402"/>
      <c r="W326" s="404"/>
    </row>
    <row r="327">
      <c r="H327" s="1"/>
      <c r="I327" s="402"/>
      <c r="S327" s="402"/>
      <c r="T327" s="402"/>
      <c r="W327" s="404"/>
    </row>
    <row r="328">
      <c r="H328" s="1"/>
      <c r="I328" s="402"/>
      <c r="S328" s="402"/>
      <c r="T328" s="402"/>
      <c r="W328" s="404"/>
    </row>
    <row r="329">
      <c r="H329" s="1"/>
      <c r="I329" s="402"/>
      <c r="S329" s="402"/>
      <c r="T329" s="402"/>
      <c r="W329" s="404"/>
    </row>
    <row r="330">
      <c r="H330" s="1"/>
      <c r="I330" s="402"/>
      <c r="S330" s="402"/>
      <c r="T330" s="402"/>
      <c r="W330" s="404"/>
    </row>
    <row r="331">
      <c r="H331" s="1"/>
      <c r="I331" s="402"/>
      <c r="S331" s="402"/>
      <c r="T331" s="402"/>
      <c r="W331" s="404"/>
    </row>
    <row r="332">
      <c r="H332" s="1"/>
      <c r="I332" s="402"/>
      <c r="S332" s="402"/>
      <c r="T332" s="402"/>
      <c r="W332" s="404"/>
    </row>
    <row r="333">
      <c r="H333" s="1"/>
      <c r="I333" s="402"/>
      <c r="S333" s="402"/>
      <c r="T333" s="402"/>
      <c r="W333" s="404"/>
    </row>
    <row r="334">
      <c r="H334" s="1"/>
      <c r="I334" s="402"/>
      <c r="S334" s="402"/>
      <c r="T334" s="402"/>
      <c r="W334" s="404"/>
    </row>
    <row r="335">
      <c r="H335" s="1"/>
      <c r="I335" s="402"/>
      <c r="S335" s="402"/>
      <c r="T335" s="402"/>
      <c r="W335" s="404"/>
    </row>
    <row r="336">
      <c r="H336" s="1"/>
      <c r="I336" s="402"/>
      <c r="S336" s="402"/>
      <c r="T336" s="402"/>
      <c r="W336" s="404"/>
    </row>
    <row r="337">
      <c r="H337" s="1"/>
      <c r="I337" s="402"/>
      <c r="S337" s="402"/>
      <c r="T337" s="402"/>
      <c r="W337" s="404"/>
    </row>
    <row r="338">
      <c r="H338" s="1"/>
      <c r="I338" s="402"/>
      <c r="S338" s="402"/>
      <c r="T338" s="402"/>
      <c r="W338" s="404"/>
    </row>
    <row r="339">
      <c r="H339" s="1"/>
      <c r="I339" s="402"/>
      <c r="S339" s="402"/>
      <c r="T339" s="402"/>
      <c r="W339" s="404"/>
    </row>
    <row r="340">
      <c r="H340" s="1"/>
      <c r="I340" s="402"/>
      <c r="S340" s="402"/>
      <c r="T340" s="402"/>
      <c r="W340" s="404"/>
    </row>
    <row r="341">
      <c r="H341" s="1"/>
      <c r="I341" s="402"/>
      <c r="S341" s="402"/>
      <c r="T341" s="402"/>
      <c r="W341" s="404"/>
    </row>
    <row r="342">
      <c r="H342" s="1"/>
      <c r="I342" s="402"/>
      <c r="S342" s="402"/>
      <c r="T342" s="402"/>
      <c r="W342" s="404"/>
    </row>
    <row r="343">
      <c r="H343" s="1"/>
      <c r="I343" s="402"/>
      <c r="S343" s="402"/>
      <c r="T343" s="402"/>
      <c r="W343" s="404"/>
    </row>
    <row r="344">
      <c r="H344" s="1"/>
      <c r="I344" s="402"/>
      <c r="S344" s="402"/>
      <c r="T344" s="402"/>
      <c r="W344" s="404"/>
    </row>
    <row r="345">
      <c r="H345" s="1"/>
      <c r="I345" s="402"/>
      <c r="S345" s="402"/>
      <c r="T345" s="402"/>
      <c r="W345" s="404"/>
    </row>
    <row r="346">
      <c r="H346" s="1"/>
      <c r="I346" s="402"/>
      <c r="S346" s="402"/>
      <c r="T346" s="402"/>
      <c r="W346" s="404"/>
    </row>
    <row r="347">
      <c r="H347" s="1"/>
      <c r="I347" s="402"/>
      <c r="S347" s="402"/>
      <c r="T347" s="402"/>
      <c r="W347" s="404"/>
    </row>
    <row r="348">
      <c r="H348" s="1"/>
      <c r="I348" s="402"/>
      <c r="S348" s="402"/>
      <c r="T348" s="402"/>
      <c r="W348" s="404"/>
    </row>
    <row r="349">
      <c r="H349" s="1"/>
      <c r="I349" s="402"/>
      <c r="S349" s="402"/>
      <c r="T349" s="402"/>
      <c r="W349" s="404"/>
    </row>
    <row r="350">
      <c r="H350" s="1"/>
      <c r="I350" s="402"/>
      <c r="S350" s="402"/>
      <c r="T350" s="402"/>
      <c r="W350" s="404"/>
    </row>
    <row r="351">
      <c r="H351" s="1"/>
      <c r="I351" s="402"/>
      <c r="S351" s="402"/>
      <c r="T351" s="402"/>
      <c r="W351" s="404"/>
    </row>
    <row r="352">
      <c r="H352" s="1"/>
      <c r="I352" s="402"/>
      <c r="S352" s="402"/>
      <c r="T352" s="402"/>
      <c r="W352" s="404"/>
    </row>
    <row r="353">
      <c r="H353" s="1"/>
      <c r="I353" s="402"/>
      <c r="S353" s="402"/>
      <c r="T353" s="402"/>
      <c r="W353" s="404"/>
    </row>
    <row r="354">
      <c r="H354" s="1"/>
      <c r="I354" s="402"/>
      <c r="S354" s="402"/>
      <c r="T354" s="402"/>
      <c r="W354" s="404"/>
    </row>
    <row r="355">
      <c r="H355" s="1"/>
      <c r="I355" s="402"/>
      <c r="S355" s="402"/>
      <c r="T355" s="402"/>
      <c r="W355" s="404"/>
    </row>
    <row r="356">
      <c r="H356" s="1"/>
      <c r="I356" s="402"/>
      <c r="S356" s="402"/>
      <c r="T356" s="402"/>
      <c r="W356" s="404"/>
    </row>
    <row r="357">
      <c r="H357" s="1"/>
      <c r="I357" s="402"/>
      <c r="S357" s="402"/>
      <c r="T357" s="402"/>
      <c r="W357" s="404"/>
    </row>
    <row r="358">
      <c r="H358" s="1"/>
      <c r="I358" s="402"/>
      <c r="S358" s="402"/>
      <c r="T358" s="402"/>
      <c r="W358" s="404"/>
    </row>
    <row r="359">
      <c r="H359" s="1"/>
      <c r="I359" s="402"/>
      <c r="S359" s="402"/>
      <c r="T359" s="402"/>
      <c r="W359" s="404"/>
    </row>
    <row r="360">
      <c r="H360" s="1"/>
      <c r="I360" s="402"/>
      <c r="S360" s="402"/>
      <c r="T360" s="402"/>
      <c r="W360" s="404"/>
    </row>
    <row r="361">
      <c r="H361" s="1"/>
      <c r="I361" s="402"/>
      <c r="S361" s="402"/>
      <c r="T361" s="402"/>
      <c r="W361" s="404"/>
    </row>
    <row r="362">
      <c r="H362" s="1"/>
      <c r="I362" s="402"/>
      <c r="S362" s="402"/>
      <c r="T362" s="402"/>
      <c r="W362" s="404"/>
    </row>
    <row r="363">
      <c r="H363" s="1"/>
      <c r="I363" s="402"/>
      <c r="S363" s="402"/>
      <c r="T363" s="402"/>
      <c r="W363" s="404"/>
    </row>
    <row r="364">
      <c r="H364" s="1"/>
      <c r="I364" s="402"/>
      <c r="S364" s="402"/>
      <c r="T364" s="402"/>
      <c r="W364" s="404"/>
    </row>
    <row r="365">
      <c r="H365" s="1"/>
      <c r="I365" s="402"/>
      <c r="S365" s="402"/>
      <c r="T365" s="402"/>
      <c r="W365" s="404"/>
    </row>
    <row r="366">
      <c r="H366" s="1"/>
      <c r="I366" s="402"/>
      <c r="S366" s="402"/>
      <c r="T366" s="402"/>
      <c r="W366" s="404"/>
    </row>
    <row r="367">
      <c r="H367" s="1"/>
      <c r="I367" s="402"/>
      <c r="S367" s="402"/>
      <c r="T367" s="402"/>
      <c r="W367" s="404"/>
    </row>
    <row r="368">
      <c r="H368" s="1"/>
      <c r="I368" s="402"/>
      <c r="S368" s="402"/>
      <c r="T368" s="402"/>
      <c r="W368" s="404"/>
    </row>
    <row r="369">
      <c r="H369" s="1"/>
      <c r="I369" s="402"/>
      <c r="S369" s="402"/>
      <c r="T369" s="402"/>
      <c r="W369" s="404"/>
    </row>
    <row r="370">
      <c r="H370" s="1"/>
      <c r="I370" s="402"/>
      <c r="S370" s="402"/>
      <c r="T370" s="402"/>
      <c r="W370" s="404"/>
    </row>
    <row r="371">
      <c r="H371" s="1"/>
      <c r="I371" s="402"/>
      <c r="S371" s="402"/>
      <c r="T371" s="402"/>
      <c r="W371" s="404"/>
    </row>
    <row r="372">
      <c r="H372" s="1"/>
      <c r="I372" s="402"/>
      <c r="S372" s="402"/>
      <c r="T372" s="402"/>
      <c r="W372" s="404"/>
    </row>
    <row r="373">
      <c r="H373" s="1"/>
      <c r="I373" s="402"/>
      <c r="S373" s="402"/>
      <c r="T373" s="402"/>
      <c r="W373" s="404"/>
    </row>
    <row r="374">
      <c r="H374" s="1"/>
      <c r="I374" s="402"/>
      <c r="S374" s="402"/>
      <c r="T374" s="402"/>
      <c r="W374" s="404"/>
    </row>
    <row r="375">
      <c r="H375" s="1"/>
      <c r="I375" s="402"/>
      <c r="S375" s="402"/>
      <c r="T375" s="402"/>
      <c r="W375" s="404"/>
    </row>
    <row r="376">
      <c r="H376" s="1"/>
      <c r="I376" s="402"/>
      <c r="S376" s="402"/>
      <c r="T376" s="402"/>
      <c r="W376" s="404"/>
    </row>
    <row r="377">
      <c r="H377" s="1"/>
      <c r="I377" s="402"/>
      <c r="S377" s="402"/>
      <c r="T377" s="402"/>
      <c r="W377" s="404"/>
    </row>
    <row r="378">
      <c r="H378" s="1"/>
      <c r="I378" s="402"/>
      <c r="S378" s="402"/>
      <c r="T378" s="402"/>
      <c r="W378" s="404"/>
    </row>
    <row r="379">
      <c r="H379" s="1"/>
      <c r="I379" s="402"/>
      <c r="S379" s="402"/>
      <c r="T379" s="402"/>
      <c r="W379" s="404"/>
    </row>
    <row r="380">
      <c r="H380" s="1"/>
      <c r="I380" s="402"/>
      <c r="S380" s="402"/>
      <c r="T380" s="402"/>
      <c r="W380" s="404"/>
    </row>
    <row r="381">
      <c r="H381" s="1"/>
      <c r="I381" s="402"/>
      <c r="S381" s="402"/>
      <c r="T381" s="402"/>
      <c r="W381" s="404"/>
    </row>
    <row r="382">
      <c r="H382" s="1"/>
      <c r="I382" s="402"/>
      <c r="S382" s="402"/>
      <c r="T382" s="402"/>
      <c r="W382" s="404"/>
    </row>
    <row r="383">
      <c r="H383" s="1"/>
      <c r="I383" s="402"/>
      <c r="S383" s="402"/>
      <c r="T383" s="402"/>
      <c r="W383" s="404"/>
    </row>
    <row r="384">
      <c r="H384" s="1"/>
      <c r="I384" s="402"/>
      <c r="S384" s="402"/>
      <c r="T384" s="402"/>
      <c r="W384" s="404"/>
    </row>
    <row r="385">
      <c r="H385" s="1"/>
      <c r="I385" s="402"/>
      <c r="S385" s="402"/>
      <c r="T385" s="402"/>
      <c r="W385" s="404"/>
    </row>
    <row r="386">
      <c r="H386" s="1"/>
      <c r="I386" s="402"/>
      <c r="S386" s="402"/>
      <c r="T386" s="402"/>
      <c r="W386" s="404"/>
    </row>
    <row r="387">
      <c r="H387" s="1"/>
      <c r="I387" s="402"/>
      <c r="S387" s="402"/>
      <c r="T387" s="402"/>
      <c r="W387" s="404"/>
    </row>
    <row r="388">
      <c r="H388" s="1"/>
      <c r="I388" s="402"/>
      <c r="S388" s="402"/>
      <c r="T388" s="402"/>
      <c r="W388" s="404"/>
    </row>
    <row r="389">
      <c r="H389" s="1"/>
      <c r="I389" s="402"/>
      <c r="S389" s="402"/>
      <c r="T389" s="402"/>
      <c r="W389" s="404"/>
    </row>
    <row r="390">
      <c r="H390" s="1"/>
      <c r="I390" s="402"/>
      <c r="S390" s="402"/>
      <c r="T390" s="402"/>
      <c r="W390" s="404"/>
    </row>
    <row r="391">
      <c r="H391" s="1"/>
      <c r="I391" s="402"/>
      <c r="S391" s="402"/>
      <c r="T391" s="402"/>
      <c r="W391" s="404"/>
    </row>
    <row r="392">
      <c r="H392" s="1"/>
      <c r="I392" s="402"/>
      <c r="S392" s="402"/>
      <c r="T392" s="402"/>
      <c r="W392" s="404"/>
    </row>
    <row r="393">
      <c r="H393" s="1"/>
      <c r="I393" s="402"/>
      <c r="S393" s="402"/>
      <c r="T393" s="402"/>
      <c r="W393" s="404"/>
    </row>
    <row r="394">
      <c r="H394" s="1"/>
      <c r="I394" s="402"/>
      <c r="S394" s="402"/>
      <c r="T394" s="402"/>
      <c r="W394" s="404"/>
    </row>
    <row r="395">
      <c r="H395" s="1"/>
      <c r="I395" s="402"/>
      <c r="S395" s="402"/>
      <c r="T395" s="402"/>
      <c r="W395" s="404"/>
    </row>
    <row r="396">
      <c r="H396" s="1"/>
      <c r="I396" s="402"/>
      <c r="S396" s="402"/>
      <c r="T396" s="402"/>
      <c r="W396" s="404"/>
    </row>
    <row r="397">
      <c r="H397" s="1"/>
      <c r="I397" s="402"/>
      <c r="S397" s="402"/>
      <c r="T397" s="402"/>
      <c r="W397" s="404"/>
    </row>
    <row r="398">
      <c r="H398" s="1"/>
      <c r="I398" s="402"/>
      <c r="S398" s="402"/>
      <c r="T398" s="402"/>
      <c r="W398" s="404"/>
    </row>
    <row r="399">
      <c r="H399" s="1"/>
      <c r="I399" s="402"/>
      <c r="S399" s="402"/>
      <c r="T399" s="402"/>
      <c r="W399" s="404"/>
    </row>
    <row r="400">
      <c r="H400" s="1"/>
      <c r="I400" s="402"/>
      <c r="S400" s="402"/>
      <c r="T400" s="402"/>
      <c r="W400" s="404"/>
    </row>
    <row r="401">
      <c r="H401" s="1"/>
      <c r="I401" s="402"/>
      <c r="S401" s="402"/>
      <c r="T401" s="402"/>
      <c r="W401" s="404"/>
    </row>
    <row r="402">
      <c r="H402" s="1"/>
      <c r="I402" s="402"/>
      <c r="S402" s="402"/>
      <c r="T402" s="402"/>
      <c r="W402" s="404"/>
    </row>
    <row r="403">
      <c r="H403" s="1"/>
      <c r="I403" s="402"/>
      <c r="S403" s="402"/>
      <c r="T403" s="402"/>
      <c r="W403" s="404"/>
    </row>
    <row r="404">
      <c r="H404" s="1"/>
      <c r="I404" s="402"/>
      <c r="S404" s="402"/>
      <c r="T404" s="402"/>
      <c r="W404" s="404"/>
    </row>
    <row r="405">
      <c r="H405" s="1"/>
      <c r="I405" s="402"/>
      <c r="S405" s="402"/>
      <c r="T405" s="402"/>
      <c r="W405" s="404"/>
    </row>
    <row r="406">
      <c r="H406" s="1"/>
      <c r="I406" s="402"/>
      <c r="S406" s="402"/>
      <c r="T406" s="402"/>
      <c r="W406" s="404"/>
    </row>
    <row r="407">
      <c r="H407" s="1"/>
      <c r="I407" s="402"/>
      <c r="S407" s="402"/>
      <c r="T407" s="402"/>
      <c r="W407" s="404"/>
    </row>
    <row r="408">
      <c r="H408" s="1"/>
      <c r="I408" s="402"/>
      <c r="S408" s="402"/>
      <c r="T408" s="402"/>
      <c r="W408" s="404"/>
    </row>
    <row r="409">
      <c r="H409" s="1"/>
      <c r="I409" s="402"/>
      <c r="S409" s="402"/>
      <c r="T409" s="402"/>
      <c r="W409" s="404"/>
    </row>
    <row r="410">
      <c r="H410" s="1"/>
      <c r="I410" s="402"/>
      <c r="S410" s="402"/>
      <c r="T410" s="402"/>
      <c r="W410" s="404"/>
    </row>
    <row r="411">
      <c r="H411" s="1"/>
      <c r="I411" s="402"/>
      <c r="S411" s="402"/>
      <c r="T411" s="402"/>
      <c r="W411" s="404"/>
    </row>
    <row r="412">
      <c r="H412" s="1"/>
      <c r="I412" s="402"/>
      <c r="S412" s="402"/>
      <c r="T412" s="402"/>
      <c r="W412" s="404"/>
    </row>
    <row r="413">
      <c r="H413" s="1"/>
      <c r="I413" s="402"/>
      <c r="S413" s="402"/>
      <c r="T413" s="402"/>
      <c r="W413" s="404"/>
    </row>
    <row r="414">
      <c r="H414" s="1"/>
      <c r="I414" s="402"/>
      <c r="S414" s="402"/>
      <c r="T414" s="402"/>
      <c r="W414" s="404"/>
    </row>
    <row r="415">
      <c r="H415" s="1"/>
      <c r="I415" s="402"/>
      <c r="S415" s="402"/>
      <c r="T415" s="402"/>
      <c r="W415" s="404"/>
    </row>
    <row r="416">
      <c r="H416" s="1"/>
      <c r="I416" s="402"/>
      <c r="S416" s="402"/>
      <c r="T416" s="402"/>
      <c r="W416" s="404"/>
    </row>
    <row r="417">
      <c r="H417" s="1"/>
      <c r="I417" s="402"/>
      <c r="S417" s="402"/>
      <c r="T417" s="402"/>
      <c r="W417" s="404"/>
    </row>
    <row r="418">
      <c r="H418" s="1"/>
      <c r="I418" s="402"/>
      <c r="S418" s="402"/>
      <c r="T418" s="402"/>
      <c r="W418" s="404"/>
    </row>
    <row r="419">
      <c r="H419" s="1"/>
      <c r="I419" s="402"/>
      <c r="S419" s="402"/>
      <c r="T419" s="402"/>
      <c r="W419" s="404"/>
    </row>
    <row r="420">
      <c r="H420" s="1"/>
      <c r="I420" s="402"/>
      <c r="S420" s="402"/>
      <c r="T420" s="402"/>
      <c r="W420" s="404"/>
    </row>
    <row r="421">
      <c r="H421" s="1"/>
      <c r="I421" s="402"/>
      <c r="S421" s="402"/>
      <c r="T421" s="402"/>
      <c r="W421" s="404"/>
    </row>
    <row r="422">
      <c r="H422" s="1"/>
      <c r="I422" s="402"/>
      <c r="S422" s="402"/>
      <c r="T422" s="402"/>
      <c r="W422" s="404"/>
    </row>
    <row r="423">
      <c r="H423" s="1"/>
      <c r="I423" s="402"/>
      <c r="S423" s="402"/>
      <c r="T423" s="402"/>
      <c r="W423" s="404"/>
    </row>
    <row r="424">
      <c r="H424" s="1"/>
      <c r="I424" s="402"/>
      <c r="S424" s="402"/>
      <c r="T424" s="402"/>
      <c r="W424" s="404"/>
    </row>
    <row r="425">
      <c r="H425" s="1"/>
      <c r="I425" s="402"/>
      <c r="S425" s="402"/>
      <c r="T425" s="402"/>
      <c r="W425" s="404"/>
    </row>
    <row r="426">
      <c r="H426" s="1"/>
      <c r="I426" s="402"/>
      <c r="S426" s="402"/>
      <c r="T426" s="402"/>
      <c r="W426" s="404"/>
    </row>
    <row r="427">
      <c r="H427" s="1"/>
      <c r="I427" s="402"/>
      <c r="S427" s="402"/>
      <c r="T427" s="402"/>
      <c r="W427" s="404"/>
    </row>
    <row r="428">
      <c r="H428" s="1"/>
      <c r="I428" s="402"/>
      <c r="S428" s="402"/>
      <c r="T428" s="402"/>
      <c r="W428" s="404"/>
    </row>
    <row r="429">
      <c r="H429" s="1"/>
      <c r="I429" s="402"/>
      <c r="S429" s="402"/>
      <c r="T429" s="402"/>
      <c r="W429" s="404"/>
    </row>
    <row r="430">
      <c r="H430" s="1"/>
      <c r="I430" s="402"/>
      <c r="S430" s="402"/>
      <c r="T430" s="402"/>
      <c r="W430" s="404"/>
    </row>
    <row r="431">
      <c r="H431" s="1"/>
      <c r="I431" s="402"/>
      <c r="S431" s="402"/>
      <c r="T431" s="402"/>
      <c r="W431" s="404"/>
    </row>
    <row r="432">
      <c r="H432" s="1"/>
      <c r="I432" s="402"/>
      <c r="S432" s="402"/>
      <c r="T432" s="402"/>
      <c r="W432" s="404"/>
    </row>
    <row r="433">
      <c r="H433" s="1"/>
      <c r="I433" s="402"/>
      <c r="S433" s="402"/>
      <c r="T433" s="402"/>
      <c r="W433" s="404"/>
    </row>
    <row r="434">
      <c r="H434" s="1"/>
      <c r="I434" s="402"/>
      <c r="S434" s="402"/>
      <c r="T434" s="402"/>
      <c r="W434" s="404"/>
    </row>
    <row r="435">
      <c r="H435" s="1"/>
      <c r="I435" s="402"/>
      <c r="S435" s="402"/>
      <c r="T435" s="402"/>
      <c r="W435" s="404"/>
    </row>
    <row r="436">
      <c r="H436" s="1"/>
      <c r="I436" s="402"/>
      <c r="S436" s="402"/>
      <c r="T436" s="402"/>
      <c r="W436" s="404"/>
    </row>
    <row r="437">
      <c r="H437" s="1"/>
      <c r="I437" s="402"/>
      <c r="S437" s="402"/>
      <c r="T437" s="402"/>
      <c r="W437" s="404"/>
    </row>
    <row r="438">
      <c r="H438" s="1"/>
      <c r="I438" s="402"/>
      <c r="S438" s="402"/>
      <c r="T438" s="402"/>
      <c r="W438" s="404"/>
    </row>
    <row r="439">
      <c r="H439" s="1"/>
      <c r="I439" s="402"/>
      <c r="S439" s="402"/>
      <c r="T439" s="402"/>
      <c r="W439" s="404"/>
    </row>
    <row r="440">
      <c r="H440" s="1"/>
      <c r="I440" s="402"/>
      <c r="S440" s="402"/>
      <c r="T440" s="402"/>
      <c r="W440" s="404"/>
    </row>
    <row r="441">
      <c r="H441" s="1"/>
      <c r="I441" s="402"/>
      <c r="S441" s="402"/>
      <c r="T441" s="402"/>
      <c r="W441" s="404"/>
    </row>
    <row r="442">
      <c r="H442" s="1"/>
      <c r="I442" s="402"/>
      <c r="S442" s="402"/>
      <c r="T442" s="402"/>
      <c r="W442" s="404"/>
    </row>
    <row r="443">
      <c r="H443" s="1"/>
      <c r="I443" s="402"/>
      <c r="S443" s="402"/>
      <c r="T443" s="402"/>
      <c r="W443" s="404"/>
    </row>
    <row r="444">
      <c r="H444" s="1"/>
      <c r="I444" s="402"/>
      <c r="S444" s="402"/>
      <c r="T444" s="402"/>
      <c r="W444" s="404"/>
    </row>
    <row r="445">
      <c r="H445" s="1"/>
      <c r="I445" s="402"/>
      <c r="S445" s="402"/>
      <c r="T445" s="402"/>
      <c r="W445" s="404"/>
    </row>
    <row r="446">
      <c r="H446" s="1"/>
      <c r="I446" s="402"/>
      <c r="S446" s="402"/>
      <c r="T446" s="402"/>
      <c r="W446" s="404"/>
    </row>
    <row r="447">
      <c r="H447" s="1"/>
      <c r="I447" s="402"/>
      <c r="S447" s="402"/>
      <c r="T447" s="402"/>
      <c r="W447" s="404"/>
    </row>
    <row r="448">
      <c r="H448" s="1"/>
      <c r="I448" s="402"/>
      <c r="S448" s="402"/>
      <c r="T448" s="402"/>
      <c r="W448" s="404"/>
    </row>
    <row r="449">
      <c r="H449" s="1"/>
      <c r="I449" s="402"/>
      <c r="S449" s="402"/>
      <c r="T449" s="402"/>
      <c r="W449" s="404"/>
    </row>
    <row r="450">
      <c r="H450" s="1"/>
      <c r="I450" s="402"/>
      <c r="S450" s="402"/>
      <c r="T450" s="402"/>
      <c r="W450" s="404"/>
    </row>
    <row r="451">
      <c r="H451" s="1"/>
      <c r="I451" s="402"/>
      <c r="S451" s="402"/>
      <c r="T451" s="402"/>
      <c r="W451" s="404"/>
    </row>
    <row r="452">
      <c r="H452" s="1"/>
      <c r="I452" s="402"/>
      <c r="S452" s="402"/>
      <c r="T452" s="402"/>
      <c r="W452" s="404"/>
    </row>
    <row r="453">
      <c r="H453" s="1"/>
      <c r="I453" s="402"/>
      <c r="S453" s="402"/>
      <c r="T453" s="402"/>
      <c r="W453" s="404"/>
    </row>
    <row r="454">
      <c r="H454" s="1"/>
      <c r="I454" s="402"/>
      <c r="S454" s="402"/>
      <c r="T454" s="402"/>
      <c r="W454" s="404"/>
    </row>
    <row r="455">
      <c r="H455" s="1"/>
      <c r="I455" s="402"/>
      <c r="S455" s="402"/>
      <c r="T455" s="402"/>
      <c r="W455" s="404"/>
    </row>
    <row r="456">
      <c r="H456" s="1"/>
      <c r="I456" s="402"/>
      <c r="S456" s="402"/>
      <c r="T456" s="402"/>
      <c r="W456" s="404"/>
    </row>
    <row r="457">
      <c r="H457" s="1"/>
      <c r="I457" s="402"/>
      <c r="S457" s="402"/>
      <c r="T457" s="402"/>
      <c r="W457" s="404"/>
    </row>
    <row r="458">
      <c r="H458" s="1"/>
      <c r="I458" s="402"/>
      <c r="S458" s="402"/>
      <c r="T458" s="402"/>
      <c r="W458" s="404"/>
    </row>
    <row r="459">
      <c r="H459" s="1"/>
      <c r="I459" s="402"/>
      <c r="S459" s="402"/>
      <c r="T459" s="402"/>
      <c r="W459" s="404"/>
    </row>
    <row r="460">
      <c r="H460" s="1"/>
      <c r="I460" s="402"/>
      <c r="S460" s="402"/>
      <c r="T460" s="402"/>
      <c r="W460" s="404"/>
    </row>
    <row r="461">
      <c r="H461" s="1"/>
      <c r="I461" s="402"/>
      <c r="S461" s="402"/>
      <c r="T461" s="402"/>
      <c r="W461" s="404"/>
    </row>
    <row r="462">
      <c r="H462" s="1"/>
      <c r="I462" s="402"/>
      <c r="S462" s="402"/>
      <c r="T462" s="402"/>
      <c r="W462" s="404"/>
    </row>
    <row r="463">
      <c r="H463" s="1"/>
      <c r="I463" s="402"/>
      <c r="S463" s="402"/>
      <c r="T463" s="402"/>
      <c r="W463" s="404"/>
    </row>
    <row r="464">
      <c r="H464" s="1"/>
      <c r="I464" s="402"/>
      <c r="S464" s="402"/>
      <c r="T464" s="402"/>
      <c r="W464" s="404"/>
    </row>
    <row r="465">
      <c r="H465" s="1"/>
      <c r="I465" s="402"/>
      <c r="S465" s="402"/>
      <c r="T465" s="402"/>
      <c r="W465" s="404"/>
    </row>
    <row r="466">
      <c r="H466" s="1"/>
      <c r="I466" s="402"/>
      <c r="S466" s="402"/>
      <c r="T466" s="402"/>
      <c r="W466" s="404"/>
    </row>
    <row r="467">
      <c r="H467" s="1"/>
      <c r="I467" s="402"/>
      <c r="S467" s="402"/>
      <c r="T467" s="402"/>
      <c r="W467" s="404"/>
    </row>
    <row r="468">
      <c r="H468" s="1"/>
      <c r="I468" s="402"/>
      <c r="S468" s="402"/>
      <c r="T468" s="402"/>
      <c r="W468" s="404"/>
    </row>
    <row r="469">
      <c r="H469" s="1"/>
      <c r="I469" s="402"/>
      <c r="S469" s="402"/>
      <c r="T469" s="402"/>
      <c r="W469" s="404"/>
    </row>
    <row r="470">
      <c r="H470" s="1"/>
      <c r="I470" s="402"/>
      <c r="S470" s="402"/>
      <c r="T470" s="402"/>
      <c r="W470" s="404"/>
    </row>
    <row r="471">
      <c r="H471" s="1"/>
      <c r="I471" s="402"/>
      <c r="S471" s="402"/>
      <c r="T471" s="402"/>
      <c r="W471" s="404"/>
    </row>
    <row r="472">
      <c r="H472" s="1"/>
      <c r="I472" s="402"/>
      <c r="S472" s="402"/>
      <c r="T472" s="402"/>
      <c r="W472" s="404"/>
    </row>
    <row r="473">
      <c r="H473" s="1"/>
      <c r="I473" s="402"/>
      <c r="S473" s="402"/>
      <c r="T473" s="402"/>
      <c r="W473" s="404"/>
    </row>
    <row r="474">
      <c r="H474" s="1"/>
      <c r="I474" s="402"/>
      <c r="S474" s="402"/>
      <c r="T474" s="402"/>
      <c r="W474" s="404"/>
    </row>
    <row r="475">
      <c r="H475" s="1"/>
      <c r="I475" s="402"/>
      <c r="S475" s="402"/>
      <c r="T475" s="402"/>
      <c r="W475" s="404"/>
    </row>
    <row r="476">
      <c r="H476" s="1"/>
      <c r="I476" s="402"/>
      <c r="S476" s="402"/>
      <c r="T476" s="402"/>
      <c r="W476" s="404"/>
    </row>
    <row r="477">
      <c r="H477" s="1"/>
      <c r="I477" s="402"/>
      <c r="S477" s="402"/>
      <c r="T477" s="402"/>
      <c r="W477" s="404"/>
    </row>
    <row r="478">
      <c r="H478" s="1"/>
      <c r="I478" s="402"/>
      <c r="S478" s="402"/>
      <c r="T478" s="402"/>
      <c r="W478" s="404"/>
    </row>
    <row r="479">
      <c r="H479" s="1"/>
      <c r="I479" s="402"/>
      <c r="S479" s="402"/>
      <c r="T479" s="402"/>
      <c r="W479" s="404"/>
    </row>
    <row r="480">
      <c r="H480" s="1"/>
      <c r="I480" s="402"/>
      <c r="S480" s="402"/>
      <c r="T480" s="402"/>
      <c r="W480" s="404"/>
    </row>
    <row r="481">
      <c r="H481" s="1"/>
      <c r="I481" s="402"/>
      <c r="S481" s="402"/>
      <c r="T481" s="402"/>
      <c r="W481" s="404"/>
    </row>
    <row r="482">
      <c r="H482" s="1"/>
      <c r="I482" s="402"/>
      <c r="S482" s="402"/>
      <c r="T482" s="402"/>
      <c r="W482" s="404"/>
    </row>
    <row r="483">
      <c r="H483" s="1"/>
      <c r="I483" s="402"/>
      <c r="S483" s="402"/>
      <c r="T483" s="402"/>
      <c r="W483" s="404"/>
    </row>
    <row r="484">
      <c r="H484" s="1"/>
      <c r="I484" s="402"/>
      <c r="S484" s="402"/>
      <c r="T484" s="402"/>
      <c r="W484" s="404"/>
    </row>
    <row r="485">
      <c r="H485" s="1"/>
      <c r="I485" s="402"/>
      <c r="S485" s="402"/>
      <c r="T485" s="402"/>
      <c r="W485" s="404"/>
    </row>
    <row r="486">
      <c r="H486" s="1"/>
      <c r="I486" s="402"/>
      <c r="S486" s="402"/>
      <c r="T486" s="402"/>
      <c r="W486" s="404"/>
    </row>
    <row r="487">
      <c r="H487" s="1"/>
      <c r="I487" s="402"/>
      <c r="S487" s="402"/>
      <c r="T487" s="402"/>
      <c r="W487" s="404"/>
    </row>
    <row r="488">
      <c r="H488" s="1"/>
      <c r="I488" s="402"/>
      <c r="S488" s="402"/>
      <c r="T488" s="402"/>
      <c r="W488" s="404"/>
    </row>
    <row r="489">
      <c r="H489" s="1"/>
      <c r="I489" s="402"/>
      <c r="S489" s="402"/>
      <c r="T489" s="402"/>
      <c r="W489" s="404"/>
    </row>
    <row r="490">
      <c r="H490" s="1"/>
      <c r="I490" s="402"/>
      <c r="S490" s="402"/>
      <c r="T490" s="402"/>
      <c r="W490" s="404"/>
    </row>
    <row r="491">
      <c r="H491" s="1"/>
      <c r="I491" s="402"/>
      <c r="S491" s="402"/>
      <c r="T491" s="402"/>
      <c r="W491" s="404"/>
    </row>
    <row r="492">
      <c r="H492" s="1"/>
      <c r="I492" s="402"/>
      <c r="S492" s="402"/>
      <c r="T492" s="402"/>
      <c r="W492" s="404"/>
    </row>
    <row r="493">
      <c r="H493" s="1"/>
      <c r="I493" s="402"/>
      <c r="S493" s="402"/>
      <c r="T493" s="402"/>
      <c r="W493" s="404"/>
    </row>
    <row r="494">
      <c r="H494" s="1"/>
      <c r="I494" s="402"/>
      <c r="S494" s="402"/>
      <c r="T494" s="402"/>
      <c r="W494" s="404"/>
    </row>
    <row r="495">
      <c r="H495" s="1"/>
      <c r="I495" s="402"/>
      <c r="S495" s="402"/>
      <c r="T495" s="402"/>
      <c r="W495" s="404"/>
    </row>
    <row r="496">
      <c r="H496" s="1"/>
      <c r="I496" s="402"/>
      <c r="S496" s="402"/>
      <c r="T496" s="402"/>
      <c r="W496" s="404"/>
    </row>
    <row r="497">
      <c r="H497" s="1"/>
      <c r="I497" s="402"/>
      <c r="S497" s="402"/>
      <c r="T497" s="402"/>
      <c r="W497" s="404"/>
    </row>
    <row r="498">
      <c r="H498" s="1"/>
      <c r="I498" s="402"/>
      <c r="S498" s="402"/>
      <c r="T498" s="402"/>
      <c r="W498" s="404"/>
    </row>
    <row r="499">
      <c r="H499" s="1"/>
      <c r="I499" s="402"/>
      <c r="S499" s="402"/>
      <c r="T499" s="402"/>
      <c r="W499" s="404"/>
    </row>
    <row r="500">
      <c r="H500" s="1"/>
      <c r="I500" s="402"/>
      <c r="S500" s="402"/>
      <c r="T500" s="402"/>
      <c r="W500" s="404"/>
    </row>
    <row r="501">
      <c r="H501" s="1"/>
      <c r="I501" s="402"/>
      <c r="S501" s="402"/>
      <c r="T501" s="402"/>
      <c r="W501" s="404"/>
    </row>
    <row r="502">
      <c r="H502" s="1"/>
      <c r="I502" s="402"/>
      <c r="S502" s="402"/>
      <c r="T502" s="402"/>
      <c r="W502" s="404"/>
    </row>
    <row r="503">
      <c r="H503" s="1"/>
      <c r="I503" s="402"/>
      <c r="S503" s="402"/>
      <c r="T503" s="402"/>
      <c r="W503" s="404"/>
    </row>
    <row r="504">
      <c r="H504" s="1"/>
      <c r="I504" s="402"/>
      <c r="S504" s="402"/>
      <c r="T504" s="402"/>
      <c r="W504" s="404"/>
    </row>
    <row r="505">
      <c r="H505" s="1"/>
      <c r="I505" s="402"/>
      <c r="S505" s="402"/>
      <c r="T505" s="402"/>
      <c r="W505" s="404"/>
    </row>
    <row r="506">
      <c r="H506" s="1"/>
      <c r="I506" s="402"/>
      <c r="S506" s="402"/>
      <c r="T506" s="402"/>
      <c r="W506" s="404"/>
    </row>
    <row r="507">
      <c r="H507" s="1"/>
      <c r="I507" s="402"/>
      <c r="S507" s="402"/>
      <c r="T507" s="402"/>
      <c r="W507" s="404"/>
    </row>
    <row r="508">
      <c r="H508" s="1"/>
      <c r="I508" s="402"/>
      <c r="S508" s="402"/>
      <c r="T508" s="402"/>
      <c r="W508" s="404"/>
    </row>
    <row r="509">
      <c r="H509" s="1"/>
      <c r="I509" s="402"/>
      <c r="S509" s="402"/>
      <c r="T509" s="402"/>
      <c r="W509" s="404"/>
    </row>
    <row r="510">
      <c r="H510" s="1"/>
      <c r="I510" s="402"/>
      <c r="S510" s="402"/>
      <c r="T510" s="402"/>
      <c r="W510" s="404"/>
    </row>
    <row r="511">
      <c r="H511" s="1"/>
      <c r="I511" s="402"/>
      <c r="S511" s="402"/>
      <c r="T511" s="402"/>
      <c r="W511" s="404"/>
    </row>
    <row r="512">
      <c r="H512" s="1"/>
      <c r="I512" s="402"/>
      <c r="S512" s="402"/>
      <c r="T512" s="402"/>
      <c r="W512" s="404"/>
    </row>
    <row r="513">
      <c r="H513" s="1"/>
      <c r="I513" s="402"/>
      <c r="S513" s="402"/>
      <c r="T513" s="402"/>
      <c r="W513" s="404"/>
    </row>
    <row r="514">
      <c r="H514" s="1"/>
      <c r="I514" s="402"/>
      <c r="S514" s="402"/>
      <c r="T514" s="402"/>
      <c r="W514" s="404"/>
    </row>
    <row r="515">
      <c r="H515" s="1"/>
      <c r="I515" s="402"/>
      <c r="S515" s="402"/>
      <c r="T515" s="402"/>
      <c r="W515" s="404"/>
    </row>
    <row r="516">
      <c r="H516" s="1"/>
      <c r="I516" s="402"/>
      <c r="S516" s="402"/>
      <c r="T516" s="402"/>
      <c r="W516" s="404"/>
    </row>
    <row r="517">
      <c r="H517" s="1"/>
      <c r="I517" s="402"/>
      <c r="S517" s="402"/>
      <c r="T517" s="402"/>
      <c r="W517" s="404"/>
    </row>
    <row r="518">
      <c r="H518" s="1"/>
      <c r="I518" s="402"/>
      <c r="S518" s="402"/>
      <c r="T518" s="402"/>
      <c r="W518" s="404"/>
    </row>
    <row r="519">
      <c r="H519" s="1"/>
      <c r="I519" s="402"/>
      <c r="S519" s="402"/>
      <c r="T519" s="402"/>
      <c r="W519" s="404"/>
    </row>
    <row r="520">
      <c r="H520" s="1"/>
      <c r="I520" s="402"/>
      <c r="S520" s="402"/>
      <c r="T520" s="402"/>
      <c r="W520" s="404"/>
    </row>
    <row r="521">
      <c r="H521" s="1"/>
      <c r="I521" s="402"/>
      <c r="S521" s="402"/>
      <c r="T521" s="402"/>
      <c r="W521" s="404"/>
    </row>
    <row r="522">
      <c r="H522" s="1"/>
      <c r="I522" s="402"/>
      <c r="S522" s="402"/>
      <c r="T522" s="402"/>
      <c r="W522" s="404"/>
    </row>
    <row r="523">
      <c r="H523" s="1"/>
      <c r="I523" s="402"/>
      <c r="S523" s="402"/>
      <c r="T523" s="402"/>
      <c r="W523" s="404"/>
    </row>
    <row r="524">
      <c r="H524" s="1"/>
      <c r="I524" s="402"/>
      <c r="S524" s="402"/>
      <c r="T524" s="402"/>
      <c r="W524" s="404"/>
    </row>
    <row r="525">
      <c r="H525" s="1"/>
      <c r="I525" s="402"/>
      <c r="S525" s="402"/>
      <c r="T525" s="402"/>
      <c r="W525" s="404"/>
    </row>
    <row r="526">
      <c r="H526" s="1"/>
      <c r="I526" s="402"/>
      <c r="S526" s="402"/>
      <c r="T526" s="402"/>
      <c r="W526" s="404"/>
    </row>
    <row r="527">
      <c r="H527" s="1"/>
      <c r="I527" s="402"/>
      <c r="S527" s="402"/>
      <c r="T527" s="402"/>
      <c r="W527" s="404"/>
    </row>
    <row r="528">
      <c r="H528" s="1"/>
      <c r="I528" s="402"/>
      <c r="S528" s="402"/>
      <c r="T528" s="402"/>
      <c r="W528" s="404"/>
    </row>
    <row r="529">
      <c r="H529" s="1"/>
      <c r="I529" s="402"/>
      <c r="S529" s="402"/>
      <c r="T529" s="402"/>
      <c r="W529" s="404"/>
    </row>
    <row r="530">
      <c r="H530" s="1"/>
      <c r="I530" s="402"/>
      <c r="S530" s="402"/>
      <c r="T530" s="402"/>
      <c r="W530" s="404"/>
    </row>
    <row r="531">
      <c r="H531" s="1"/>
      <c r="I531" s="402"/>
      <c r="S531" s="402"/>
      <c r="T531" s="402"/>
      <c r="W531" s="404"/>
    </row>
    <row r="532">
      <c r="H532" s="1"/>
      <c r="I532" s="402"/>
      <c r="S532" s="402"/>
      <c r="T532" s="402"/>
      <c r="W532" s="404"/>
    </row>
    <row r="533">
      <c r="H533" s="1"/>
      <c r="I533" s="402"/>
      <c r="S533" s="402"/>
      <c r="T533" s="402"/>
      <c r="W533" s="404"/>
    </row>
    <row r="534">
      <c r="H534" s="1"/>
      <c r="I534" s="402"/>
      <c r="S534" s="402"/>
      <c r="T534" s="402"/>
      <c r="W534" s="404"/>
    </row>
    <row r="535">
      <c r="H535" s="1"/>
      <c r="I535" s="402"/>
      <c r="S535" s="402"/>
      <c r="T535" s="402"/>
      <c r="W535" s="404"/>
    </row>
    <row r="536">
      <c r="H536" s="1"/>
      <c r="I536" s="402"/>
      <c r="S536" s="402"/>
      <c r="T536" s="402"/>
      <c r="W536" s="404"/>
    </row>
    <row r="537">
      <c r="H537" s="1"/>
      <c r="I537" s="402"/>
      <c r="S537" s="402"/>
      <c r="T537" s="402"/>
      <c r="W537" s="404"/>
    </row>
    <row r="538">
      <c r="H538" s="1"/>
      <c r="I538" s="402"/>
      <c r="S538" s="402"/>
      <c r="T538" s="402"/>
      <c r="W538" s="404"/>
    </row>
    <row r="539">
      <c r="H539" s="1"/>
      <c r="I539" s="402"/>
      <c r="S539" s="402"/>
      <c r="T539" s="402"/>
      <c r="W539" s="404"/>
    </row>
    <row r="540">
      <c r="H540" s="1"/>
      <c r="I540" s="402"/>
      <c r="S540" s="402"/>
      <c r="T540" s="402"/>
      <c r="W540" s="404"/>
    </row>
    <row r="541">
      <c r="H541" s="1"/>
      <c r="I541" s="402"/>
      <c r="S541" s="402"/>
      <c r="T541" s="402"/>
      <c r="W541" s="404"/>
    </row>
    <row r="542">
      <c r="H542" s="1"/>
      <c r="I542" s="402"/>
      <c r="S542" s="402"/>
      <c r="T542" s="402"/>
      <c r="W542" s="404"/>
    </row>
    <row r="543">
      <c r="H543" s="1"/>
      <c r="I543" s="402"/>
      <c r="S543" s="402"/>
      <c r="T543" s="402"/>
      <c r="W543" s="404"/>
    </row>
    <row r="544">
      <c r="H544" s="1"/>
      <c r="I544" s="402"/>
      <c r="S544" s="402"/>
      <c r="T544" s="402"/>
      <c r="W544" s="404"/>
    </row>
    <row r="545">
      <c r="H545" s="1"/>
      <c r="I545" s="402"/>
      <c r="S545" s="402"/>
      <c r="T545" s="402"/>
      <c r="W545" s="404"/>
    </row>
    <row r="546">
      <c r="H546" s="1"/>
      <c r="I546" s="402"/>
      <c r="S546" s="402"/>
      <c r="T546" s="402"/>
      <c r="W546" s="404"/>
    </row>
    <row r="547">
      <c r="H547" s="1"/>
      <c r="I547" s="402"/>
      <c r="S547" s="402"/>
      <c r="T547" s="402"/>
      <c r="W547" s="404"/>
    </row>
    <row r="548">
      <c r="H548" s="1"/>
      <c r="I548" s="402"/>
      <c r="S548" s="402"/>
      <c r="T548" s="402"/>
      <c r="W548" s="404"/>
    </row>
    <row r="549">
      <c r="H549" s="1"/>
      <c r="I549" s="402"/>
      <c r="S549" s="402"/>
      <c r="T549" s="402"/>
      <c r="W549" s="404"/>
    </row>
    <row r="550">
      <c r="H550" s="1"/>
      <c r="I550" s="402"/>
      <c r="S550" s="402"/>
      <c r="T550" s="402"/>
      <c r="W550" s="404"/>
    </row>
    <row r="551">
      <c r="H551" s="1"/>
      <c r="I551" s="402"/>
      <c r="S551" s="402"/>
      <c r="T551" s="402"/>
      <c r="W551" s="404"/>
    </row>
    <row r="552">
      <c r="H552" s="1"/>
      <c r="I552" s="402"/>
      <c r="S552" s="402"/>
      <c r="T552" s="402"/>
      <c r="W552" s="404"/>
    </row>
    <row r="553">
      <c r="H553" s="1"/>
      <c r="I553" s="402"/>
      <c r="S553" s="402"/>
      <c r="T553" s="402"/>
      <c r="W553" s="404"/>
    </row>
    <row r="554">
      <c r="H554" s="1"/>
      <c r="I554" s="402"/>
      <c r="S554" s="402"/>
      <c r="T554" s="402"/>
      <c r="W554" s="404"/>
    </row>
    <row r="555">
      <c r="H555" s="1"/>
      <c r="I555" s="402"/>
      <c r="S555" s="402"/>
      <c r="T555" s="402"/>
      <c r="W555" s="404"/>
    </row>
    <row r="556">
      <c r="H556" s="1"/>
      <c r="I556" s="402"/>
      <c r="S556" s="402"/>
      <c r="T556" s="402"/>
      <c r="W556" s="404"/>
    </row>
    <row r="557">
      <c r="H557" s="1"/>
      <c r="I557" s="402"/>
      <c r="S557" s="402"/>
      <c r="T557" s="402"/>
      <c r="W557" s="404"/>
    </row>
    <row r="558">
      <c r="H558" s="1"/>
      <c r="I558" s="402"/>
      <c r="S558" s="402"/>
      <c r="T558" s="402"/>
      <c r="W558" s="404"/>
    </row>
    <row r="559">
      <c r="H559" s="1"/>
      <c r="I559" s="402"/>
      <c r="S559" s="402"/>
      <c r="T559" s="402"/>
      <c r="W559" s="404"/>
    </row>
    <row r="560">
      <c r="H560" s="1"/>
      <c r="I560" s="402"/>
      <c r="S560" s="402"/>
      <c r="T560" s="402"/>
      <c r="W560" s="404"/>
    </row>
    <row r="561">
      <c r="H561" s="1"/>
      <c r="I561" s="402"/>
      <c r="S561" s="402"/>
      <c r="T561" s="402"/>
      <c r="W561" s="404"/>
    </row>
    <row r="562">
      <c r="H562" s="1"/>
      <c r="I562" s="402"/>
      <c r="S562" s="402"/>
      <c r="T562" s="402"/>
      <c r="W562" s="404"/>
    </row>
    <row r="563">
      <c r="H563" s="1"/>
      <c r="I563" s="402"/>
      <c r="S563" s="402"/>
      <c r="T563" s="402"/>
      <c r="W563" s="404"/>
    </row>
    <row r="564">
      <c r="H564" s="1"/>
      <c r="I564" s="402"/>
      <c r="S564" s="402"/>
      <c r="T564" s="402"/>
      <c r="W564" s="404"/>
    </row>
    <row r="565">
      <c r="H565" s="1"/>
      <c r="I565" s="402"/>
      <c r="S565" s="402"/>
      <c r="T565" s="402"/>
      <c r="W565" s="404"/>
    </row>
    <row r="566">
      <c r="H566" s="1"/>
      <c r="I566" s="402"/>
      <c r="S566" s="402"/>
      <c r="T566" s="402"/>
      <c r="W566" s="404"/>
    </row>
    <row r="567">
      <c r="H567" s="1"/>
      <c r="I567" s="402"/>
      <c r="S567" s="402"/>
      <c r="T567" s="402"/>
      <c r="W567" s="404"/>
    </row>
    <row r="568">
      <c r="H568" s="1"/>
      <c r="I568" s="402"/>
      <c r="S568" s="402"/>
      <c r="T568" s="402"/>
      <c r="W568" s="404"/>
    </row>
    <row r="569">
      <c r="H569" s="1"/>
      <c r="I569" s="402"/>
      <c r="S569" s="402"/>
      <c r="T569" s="402"/>
      <c r="W569" s="404"/>
    </row>
    <row r="570">
      <c r="H570" s="1"/>
      <c r="I570" s="402"/>
      <c r="S570" s="402"/>
      <c r="T570" s="402"/>
      <c r="W570" s="404"/>
    </row>
    <row r="571">
      <c r="H571" s="1"/>
      <c r="I571" s="402"/>
      <c r="S571" s="402"/>
      <c r="T571" s="402"/>
      <c r="W571" s="404"/>
    </row>
    <row r="572">
      <c r="H572" s="1"/>
      <c r="I572" s="402"/>
      <c r="S572" s="402"/>
      <c r="T572" s="402"/>
      <c r="W572" s="404"/>
    </row>
    <row r="573">
      <c r="H573" s="1"/>
      <c r="I573" s="402"/>
      <c r="S573" s="402"/>
      <c r="T573" s="402"/>
      <c r="W573" s="404"/>
    </row>
    <row r="574">
      <c r="H574" s="1"/>
      <c r="I574" s="402"/>
      <c r="S574" s="402"/>
      <c r="T574" s="402"/>
      <c r="W574" s="404"/>
    </row>
    <row r="575">
      <c r="H575" s="1"/>
      <c r="I575" s="402"/>
      <c r="S575" s="402"/>
      <c r="T575" s="402"/>
      <c r="W575" s="404"/>
    </row>
    <row r="576">
      <c r="H576" s="1"/>
      <c r="I576" s="402"/>
      <c r="S576" s="402"/>
      <c r="T576" s="402"/>
      <c r="W576" s="404"/>
    </row>
    <row r="577">
      <c r="H577" s="1"/>
      <c r="I577" s="402"/>
      <c r="S577" s="402"/>
      <c r="T577" s="402"/>
      <c r="W577" s="404"/>
    </row>
    <row r="578">
      <c r="H578" s="1"/>
      <c r="I578" s="402"/>
      <c r="S578" s="402"/>
      <c r="T578" s="402"/>
      <c r="W578" s="404"/>
    </row>
    <row r="579">
      <c r="H579" s="1"/>
      <c r="I579" s="402"/>
      <c r="S579" s="402"/>
      <c r="T579" s="402"/>
      <c r="W579" s="404"/>
    </row>
    <row r="580">
      <c r="H580" s="1"/>
      <c r="I580" s="402"/>
      <c r="S580" s="402"/>
      <c r="T580" s="402"/>
      <c r="W580" s="404"/>
    </row>
    <row r="581">
      <c r="H581" s="1"/>
      <c r="I581" s="402"/>
      <c r="S581" s="402"/>
      <c r="T581" s="402"/>
      <c r="W581" s="404"/>
    </row>
    <row r="582">
      <c r="H582" s="1"/>
      <c r="I582" s="402"/>
      <c r="S582" s="402"/>
      <c r="T582" s="402"/>
      <c r="W582" s="404"/>
    </row>
    <row r="583">
      <c r="H583" s="1"/>
      <c r="I583" s="402"/>
      <c r="S583" s="402"/>
      <c r="T583" s="402"/>
      <c r="W583" s="404"/>
    </row>
    <row r="584">
      <c r="H584" s="1"/>
      <c r="I584" s="402"/>
      <c r="S584" s="402"/>
      <c r="T584" s="402"/>
      <c r="W584" s="404"/>
    </row>
    <row r="585">
      <c r="H585" s="1"/>
      <c r="I585" s="402"/>
      <c r="S585" s="402"/>
      <c r="T585" s="402"/>
      <c r="W585" s="404"/>
    </row>
    <row r="586">
      <c r="H586" s="1"/>
      <c r="I586" s="402"/>
      <c r="S586" s="402"/>
      <c r="T586" s="402"/>
      <c r="W586" s="404"/>
    </row>
    <row r="587">
      <c r="H587" s="1"/>
      <c r="I587" s="402"/>
      <c r="S587" s="402"/>
      <c r="T587" s="402"/>
      <c r="W587" s="404"/>
    </row>
    <row r="588">
      <c r="H588" s="1"/>
      <c r="I588" s="402"/>
      <c r="S588" s="402"/>
      <c r="T588" s="402"/>
      <c r="W588" s="404"/>
    </row>
    <row r="589">
      <c r="H589" s="1"/>
      <c r="I589" s="402"/>
      <c r="S589" s="402"/>
      <c r="T589" s="402"/>
      <c r="W589" s="404"/>
    </row>
    <row r="590">
      <c r="H590" s="1"/>
      <c r="I590" s="402"/>
      <c r="S590" s="402"/>
      <c r="T590" s="402"/>
      <c r="W590" s="404"/>
    </row>
    <row r="591">
      <c r="H591" s="1"/>
      <c r="I591" s="402"/>
      <c r="S591" s="402"/>
      <c r="T591" s="402"/>
      <c r="W591" s="404"/>
    </row>
    <row r="592">
      <c r="H592" s="1"/>
      <c r="I592" s="402"/>
      <c r="S592" s="402"/>
      <c r="T592" s="402"/>
      <c r="W592" s="404"/>
    </row>
    <row r="593">
      <c r="H593" s="1"/>
      <c r="I593" s="402"/>
      <c r="S593" s="402"/>
      <c r="T593" s="402"/>
      <c r="W593" s="404"/>
    </row>
    <row r="594">
      <c r="H594" s="1"/>
      <c r="I594" s="402"/>
      <c r="S594" s="402"/>
      <c r="T594" s="402"/>
      <c r="W594" s="404"/>
    </row>
    <row r="595">
      <c r="H595" s="1"/>
      <c r="I595" s="402"/>
      <c r="S595" s="402"/>
      <c r="T595" s="402"/>
      <c r="W595" s="404"/>
    </row>
    <row r="596">
      <c r="H596" s="1"/>
      <c r="I596" s="402"/>
      <c r="S596" s="402"/>
      <c r="T596" s="402"/>
      <c r="W596" s="404"/>
    </row>
    <row r="597">
      <c r="H597" s="1"/>
      <c r="I597" s="402"/>
      <c r="S597" s="402"/>
      <c r="T597" s="402"/>
      <c r="W597" s="404"/>
    </row>
    <row r="598">
      <c r="H598" s="1"/>
      <c r="I598" s="402"/>
      <c r="S598" s="402"/>
      <c r="T598" s="402"/>
      <c r="W598" s="404"/>
    </row>
    <row r="599">
      <c r="H599" s="1"/>
      <c r="I599" s="402"/>
      <c r="S599" s="402"/>
      <c r="T599" s="402"/>
      <c r="W599" s="404"/>
    </row>
    <row r="600">
      <c r="H600" s="1"/>
      <c r="I600" s="402"/>
      <c r="S600" s="402"/>
      <c r="T600" s="402"/>
      <c r="W600" s="404"/>
    </row>
    <row r="601">
      <c r="H601" s="1"/>
      <c r="I601" s="402"/>
      <c r="S601" s="402"/>
      <c r="T601" s="402"/>
      <c r="W601" s="404"/>
    </row>
    <row r="602">
      <c r="H602" s="1"/>
      <c r="I602" s="402"/>
      <c r="S602" s="402"/>
      <c r="T602" s="402"/>
      <c r="W602" s="404"/>
    </row>
    <row r="603">
      <c r="H603" s="1"/>
      <c r="I603" s="402"/>
      <c r="S603" s="402"/>
      <c r="T603" s="402"/>
      <c r="W603" s="404"/>
    </row>
    <row r="604">
      <c r="H604" s="1"/>
      <c r="I604" s="402"/>
      <c r="S604" s="402"/>
      <c r="T604" s="402"/>
      <c r="W604" s="404"/>
    </row>
    <row r="605">
      <c r="H605" s="1"/>
      <c r="I605" s="402"/>
      <c r="S605" s="402"/>
      <c r="T605" s="402"/>
      <c r="W605" s="404"/>
    </row>
    <row r="606">
      <c r="H606" s="1"/>
      <c r="I606" s="402"/>
      <c r="S606" s="402"/>
      <c r="T606" s="402"/>
      <c r="W606" s="404"/>
    </row>
    <row r="607">
      <c r="H607" s="1"/>
      <c r="I607" s="402"/>
      <c r="S607" s="402"/>
      <c r="T607" s="402"/>
      <c r="W607" s="404"/>
    </row>
    <row r="608">
      <c r="H608" s="1"/>
      <c r="I608" s="402"/>
      <c r="S608" s="402"/>
      <c r="T608" s="402"/>
      <c r="W608" s="404"/>
    </row>
    <row r="609">
      <c r="H609" s="1"/>
      <c r="I609" s="402"/>
      <c r="S609" s="402"/>
      <c r="T609" s="402"/>
      <c r="W609" s="404"/>
    </row>
    <row r="610">
      <c r="H610" s="1"/>
      <c r="I610" s="402"/>
      <c r="S610" s="402"/>
      <c r="T610" s="402"/>
      <c r="W610" s="404"/>
    </row>
    <row r="611">
      <c r="H611" s="1"/>
      <c r="I611" s="402"/>
      <c r="S611" s="402"/>
      <c r="T611" s="402"/>
      <c r="W611" s="404"/>
    </row>
    <row r="612">
      <c r="H612" s="1"/>
      <c r="I612" s="402"/>
      <c r="S612" s="402"/>
      <c r="T612" s="402"/>
      <c r="W612" s="404"/>
    </row>
    <row r="613">
      <c r="H613" s="1"/>
      <c r="I613" s="402"/>
      <c r="S613" s="402"/>
      <c r="T613" s="402"/>
      <c r="W613" s="404"/>
    </row>
    <row r="614">
      <c r="H614" s="1"/>
      <c r="I614" s="402"/>
      <c r="S614" s="402"/>
      <c r="T614" s="402"/>
      <c r="W614" s="404"/>
    </row>
    <row r="615">
      <c r="H615" s="1"/>
      <c r="I615" s="402"/>
      <c r="S615" s="402"/>
      <c r="T615" s="402"/>
      <c r="W615" s="404"/>
    </row>
    <row r="616">
      <c r="H616" s="1"/>
      <c r="I616" s="402"/>
      <c r="S616" s="402"/>
      <c r="T616" s="402"/>
      <c r="W616" s="404"/>
    </row>
    <row r="617">
      <c r="H617" s="1"/>
      <c r="I617" s="402"/>
      <c r="S617" s="402"/>
      <c r="T617" s="402"/>
      <c r="W617" s="404"/>
    </row>
    <row r="618">
      <c r="H618" s="1"/>
      <c r="I618" s="402"/>
      <c r="S618" s="402"/>
      <c r="T618" s="402"/>
      <c r="W618" s="404"/>
    </row>
    <row r="619">
      <c r="H619" s="1"/>
      <c r="I619" s="402"/>
      <c r="S619" s="402"/>
      <c r="T619" s="402"/>
      <c r="W619" s="404"/>
    </row>
    <row r="620">
      <c r="H620" s="1"/>
      <c r="I620" s="402"/>
      <c r="S620" s="402"/>
      <c r="T620" s="402"/>
      <c r="W620" s="404"/>
    </row>
    <row r="621">
      <c r="H621" s="1"/>
      <c r="I621" s="402"/>
      <c r="S621" s="402"/>
      <c r="T621" s="402"/>
      <c r="W621" s="404"/>
    </row>
    <row r="622">
      <c r="H622" s="1"/>
      <c r="I622" s="402"/>
      <c r="S622" s="402"/>
      <c r="T622" s="402"/>
      <c r="W622" s="404"/>
    </row>
    <row r="623">
      <c r="H623" s="1"/>
      <c r="I623" s="402"/>
      <c r="S623" s="402"/>
      <c r="T623" s="402"/>
      <c r="W623" s="404"/>
    </row>
    <row r="624">
      <c r="H624" s="1"/>
      <c r="I624" s="402"/>
      <c r="S624" s="402"/>
      <c r="T624" s="402"/>
      <c r="W624" s="404"/>
    </row>
    <row r="625">
      <c r="H625" s="1"/>
      <c r="I625" s="402"/>
      <c r="S625" s="402"/>
      <c r="T625" s="402"/>
      <c r="W625" s="404"/>
    </row>
    <row r="626">
      <c r="H626" s="1"/>
      <c r="I626" s="402"/>
      <c r="S626" s="402"/>
      <c r="T626" s="402"/>
      <c r="W626" s="404"/>
    </row>
    <row r="627">
      <c r="H627" s="1"/>
      <c r="I627" s="402"/>
      <c r="S627" s="402"/>
      <c r="T627" s="402"/>
      <c r="W627" s="404"/>
    </row>
    <row r="628">
      <c r="H628" s="1"/>
      <c r="I628" s="402"/>
      <c r="S628" s="402"/>
      <c r="T628" s="402"/>
      <c r="W628" s="404"/>
    </row>
    <row r="629">
      <c r="H629" s="1"/>
      <c r="I629" s="402"/>
      <c r="S629" s="402"/>
      <c r="T629" s="402"/>
      <c r="W629" s="404"/>
    </row>
    <row r="630">
      <c r="H630" s="1"/>
      <c r="I630" s="402"/>
      <c r="S630" s="402"/>
      <c r="T630" s="402"/>
      <c r="W630" s="404"/>
    </row>
    <row r="631">
      <c r="H631" s="1"/>
      <c r="I631" s="402"/>
      <c r="S631" s="402"/>
      <c r="T631" s="402"/>
      <c r="W631" s="404"/>
    </row>
    <row r="632">
      <c r="H632" s="1"/>
      <c r="I632" s="402"/>
      <c r="S632" s="402"/>
      <c r="T632" s="402"/>
      <c r="W632" s="404"/>
    </row>
    <row r="633">
      <c r="H633" s="1"/>
      <c r="I633" s="402"/>
      <c r="S633" s="402"/>
      <c r="T633" s="402"/>
      <c r="W633" s="404"/>
    </row>
    <row r="634">
      <c r="H634" s="1"/>
      <c r="I634" s="402"/>
      <c r="S634" s="402"/>
      <c r="T634" s="402"/>
      <c r="W634" s="404"/>
    </row>
    <row r="635">
      <c r="H635" s="1"/>
      <c r="I635" s="402"/>
      <c r="S635" s="402"/>
      <c r="T635" s="402"/>
      <c r="W635" s="404"/>
    </row>
    <row r="636">
      <c r="H636" s="1"/>
      <c r="I636" s="402"/>
      <c r="S636" s="402"/>
      <c r="T636" s="402"/>
      <c r="W636" s="404"/>
    </row>
    <row r="637">
      <c r="H637" s="1"/>
      <c r="I637" s="402"/>
      <c r="S637" s="402"/>
      <c r="T637" s="402"/>
      <c r="W637" s="404"/>
    </row>
    <row r="638">
      <c r="H638" s="1"/>
      <c r="I638" s="402"/>
      <c r="S638" s="402"/>
      <c r="T638" s="402"/>
      <c r="W638" s="404"/>
    </row>
    <row r="639">
      <c r="H639" s="1"/>
      <c r="I639" s="402"/>
      <c r="S639" s="402"/>
      <c r="T639" s="402"/>
      <c r="W639" s="404"/>
    </row>
    <row r="640">
      <c r="H640" s="1"/>
      <c r="I640" s="402"/>
      <c r="S640" s="402"/>
      <c r="T640" s="402"/>
      <c r="W640" s="404"/>
    </row>
    <row r="641">
      <c r="H641" s="1"/>
      <c r="I641" s="402"/>
      <c r="S641" s="402"/>
      <c r="T641" s="402"/>
      <c r="W641" s="404"/>
    </row>
    <row r="642">
      <c r="H642" s="1"/>
      <c r="I642" s="402"/>
      <c r="S642" s="402"/>
      <c r="T642" s="402"/>
      <c r="W642" s="404"/>
    </row>
    <row r="643">
      <c r="H643" s="1"/>
      <c r="I643" s="402"/>
      <c r="S643" s="402"/>
      <c r="T643" s="402"/>
      <c r="W643" s="404"/>
    </row>
    <row r="644">
      <c r="H644" s="1"/>
      <c r="I644" s="402"/>
      <c r="S644" s="402"/>
      <c r="T644" s="402"/>
      <c r="W644" s="404"/>
    </row>
    <row r="645">
      <c r="H645" s="1"/>
      <c r="I645" s="402"/>
      <c r="S645" s="402"/>
      <c r="T645" s="402"/>
      <c r="W645" s="404"/>
    </row>
    <row r="646">
      <c r="H646" s="1"/>
      <c r="I646" s="402"/>
      <c r="S646" s="402"/>
      <c r="T646" s="402"/>
      <c r="W646" s="404"/>
    </row>
    <row r="647">
      <c r="H647" s="1"/>
      <c r="I647" s="402"/>
      <c r="S647" s="402"/>
      <c r="T647" s="402"/>
      <c r="W647" s="404"/>
    </row>
    <row r="648">
      <c r="H648" s="1"/>
      <c r="I648" s="402"/>
      <c r="S648" s="402"/>
      <c r="T648" s="402"/>
      <c r="W648" s="404"/>
    </row>
    <row r="649">
      <c r="H649" s="1"/>
      <c r="I649" s="402"/>
      <c r="S649" s="402"/>
      <c r="T649" s="402"/>
      <c r="W649" s="404"/>
    </row>
    <row r="650">
      <c r="H650" s="1"/>
      <c r="I650" s="402"/>
      <c r="S650" s="402"/>
      <c r="T650" s="402"/>
      <c r="W650" s="404"/>
    </row>
    <row r="651">
      <c r="H651" s="1"/>
      <c r="I651" s="402"/>
      <c r="S651" s="402"/>
      <c r="T651" s="402"/>
      <c r="W651" s="404"/>
    </row>
    <row r="652">
      <c r="H652" s="1"/>
      <c r="I652" s="402"/>
      <c r="S652" s="402"/>
      <c r="T652" s="402"/>
      <c r="W652" s="404"/>
    </row>
    <row r="653">
      <c r="H653" s="1"/>
      <c r="I653" s="402"/>
      <c r="S653" s="402"/>
      <c r="T653" s="402"/>
      <c r="W653" s="404"/>
    </row>
    <row r="654">
      <c r="H654" s="1"/>
      <c r="I654" s="402"/>
      <c r="S654" s="402"/>
      <c r="T654" s="402"/>
      <c r="W654" s="404"/>
    </row>
    <row r="655">
      <c r="H655" s="1"/>
      <c r="I655" s="402"/>
      <c r="S655" s="402"/>
      <c r="T655" s="402"/>
      <c r="W655" s="404"/>
    </row>
    <row r="656">
      <c r="H656" s="1"/>
      <c r="I656" s="402"/>
      <c r="S656" s="402"/>
      <c r="T656" s="402"/>
      <c r="W656" s="404"/>
    </row>
    <row r="657">
      <c r="H657" s="1"/>
      <c r="I657" s="402"/>
      <c r="S657" s="402"/>
      <c r="T657" s="402"/>
      <c r="W657" s="404"/>
    </row>
    <row r="658">
      <c r="H658" s="1"/>
      <c r="I658" s="402"/>
      <c r="S658" s="402"/>
      <c r="T658" s="402"/>
      <c r="W658" s="404"/>
    </row>
    <row r="659">
      <c r="H659" s="1"/>
      <c r="I659" s="402"/>
      <c r="S659" s="402"/>
      <c r="T659" s="402"/>
      <c r="W659" s="404"/>
    </row>
    <row r="660">
      <c r="H660" s="1"/>
      <c r="I660" s="402"/>
      <c r="S660" s="402"/>
      <c r="T660" s="402"/>
      <c r="W660" s="404"/>
    </row>
    <row r="661">
      <c r="H661" s="1"/>
      <c r="I661" s="402"/>
      <c r="S661" s="402"/>
      <c r="T661" s="402"/>
      <c r="W661" s="404"/>
    </row>
    <row r="662">
      <c r="H662" s="1"/>
      <c r="I662" s="402"/>
      <c r="S662" s="402"/>
      <c r="T662" s="402"/>
      <c r="W662" s="404"/>
    </row>
    <row r="663">
      <c r="H663" s="1"/>
      <c r="I663" s="402"/>
      <c r="S663" s="402"/>
      <c r="T663" s="402"/>
      <c r="W663" s="404"/>
    </row>
    <row r="664">
      <c r="H664" s="1"/>
      <c r="I664" s="402"/>
      <c r="S664" s="402"/>
      <c r="T664" s="402"/>
      <c r="W664" s="404"/>
    </row>
    <row r="665">
      <c r="H665" s="1"/>
      <c r="I665" s="402"/>
      <c r="S665" s="402"/>
      <c r="T665" s="402"/>
      <c r="W665" s="404"/>
    </row>
    <row r="666">
      <c r="H666" s="1"/>
      <c r="I666" s="402"/>
      <c r="S666" s="402"/>
      <c r="T666" s="402"/>
      <c r="W666" s="404"/>
    </row>
    <row r="667">
      <c r="H667" s="1"/>
      <c r="I667" s="402"/>
      <c r="S667" s="402"/>
      <c r="T667" s="402"/>
      <c r="W667" s="404"/>
    </row>
    <row r="668">
      <c r="H668" s="1"/>
      <c r="I668" s="402"/>
      <c r="S668" s="402"/>
      <c r="T668" s="402"/>
      <c r="W668" s="404"/>
    </row>
    <row r="669">
      <c r="H669" s="1"/>
      <c r="I669" s="402"/>
      <c r="S669" s="402"/>
      <c r="T669" s="402"/>
      <c r="W669" s="404"/>
    </row>
    <row r="670">
      <c r="H670" s="1"/>
      <c r="I670" s="402"/>
      <c r="S670" s="402"/>
      <c r="T670" s="402"/>
      <c r="W670" s="404"/>
    </row>
    <row r="671">
      <c r="H671" s="1"/>
      <c r="I671" s="402"/>
      <c r="S671" s="402"/>
      <c r="T671" s="402"/>
      <c r="W671" s="404"/>
    </row>
    <row r="672">
      <c r="H672" s="1"/>
      <c r="I672" s="402"/>
      <c r="S672" s="402"/>
      <c r="T672" s="402"/>
      <c r="W672" s="404"/>
    </row>
    <row r="673">
      <c r="H673" s="1"/>
      <c r="I673" s="402"/>
      <c r="S673" s="402"/>
      <c r="T673" s="402"/>
      <c r="W673" s="404"/>
    </row>
    <row r="674">
      <c r="H674" s="1"/>
      <c r="I674" s="402"/>
      <c r="S674" s="402"/>
      <c r="T674" s="402"/>
      <c r="W674" s="404"/>
    </row>
    <row r="675">
      <c r="H675" s="1"/>
      <c r="I675" s="402"/>
      <c r="S675" s="402"/>
      <c r="T675" s="402"/>
      <c r="W675" s="404"/>
    </row>
    <row r="676">
      <c r="H676" s="1"/>
      <c r="I676" s="402"/>
      <c r="S676" s="402"/>
      <c r="T676" s="402"/>
      <c r="W676" s="404"/>
    </row>
    <row r="677">
      <c r="H677" s="1"/>
      <c r="I677" s="402"/>
      <c r="S677" s="402"/>
      <c r="T677" s="402"/>
      <c r="W677" s="404"/>
    </row>
    <row r="678">
      <c r="H678" s="1"/>
      <c r="I678" s="402"/>
      <c r="S678" s="402"/>
      <c r="T678" s="402"/>
      <c r="W678" s="404"/>
    </row>
    <row r="679">
      <c r="H679" s="1"/>
      <c r="I679" s="402"/>
      <c r="S679" s="402"/>
      <c r="T679" s="402"/>
      <c r="W679" s="404"/>
    </row>
    <row r="680">
      <c r="H680" s="1"/>
      <c r="I680" s="402"/>
      <c r="S680" s="402"/>
      <c r="T680" s="402"/>
      <c r="W680" s="404"/>
    </row>
    <row r="681">
      <c r="H681" s="1"/>
      <c r="I681" s="402"/>
      <c r="S681" s="402"/>
      <c r="T681" s="402"/>
      <c r="W681" s="404"/>
    </row>
    <row r="682">
      <c r="H682" s="1"/>
      <c r="I682" s="402"/>
      <c r="S682" s="402"/>
      <c r="T682" s="402"/>
      <c r="W682" s="404"/>
    </row>
    <row r="683">
      <c r="H683" s="1"/>
      <c r="I683" s="402"/>
      <c r="S683" s="402"/>
      <c r="T683" s="402"/>
      <c r="W683" s="404"/>
    </row>
    <row r="684">
      <c r="H684" s="1"/>
      <c r="I684" s="402"/>
      <c r="S684" s="402"/>
      <c r="T684" s="402"/>
      <c r="W684" s="404"/>
    </row>
    <row r="685">
      <c r="H685" s="1"/>
      <c r="I685" s="402"/>
      <c r="S685" s="402"/>
      <c r="T685" s="402"/>
      <c r="W685" s="404"/>
    </row>
    <row r="686">
      <c r="H686" s="1"/>
      <c r="I686" s="402"/>
      <c r="S686" s="402"/>
      <c r="T686" s="402"/>
      <c r="W686" s="404"/>
    </row>
    <row r="687">
      <c r="H687" s="1"/>
      <c r="I687" s="402"/>
      <c r="S687" s="402"/>
      <c r="T687" s="402"/>
      <c r="W687" s="404"/>
    </row>
    <row r="688">
      <c r="H688" s="1"/>
      <c r="I688" s="402"/>
      <c r="S688" s="402"/>
      <c r="T688" s="402"/>
      <c r="W688" s="404"/>
    </row>
    <row r="689">
      <c r="H689" s="1"/>
      <c r="I689" s="402"/>
      <c r="S689" s="402"/>
      <c r="T689" s="402"/>
      <c r="W689" s="404"/>
    </row>
    <row r="690">
      <c r="H690" s="1"/>
      <c r="I690" s="402"/>
      <c r="S690" s="402"/>
      <c r="T690" s="402"/>
      <c r="W690" s="404"/>
    </row>
    <row r="691">
      <c r="H691" s="1"/>
      <c r="I691" s="402"/>
      <c r="S691" s="402"/>
      <c r="T691" s="402"/>
      <c r="W691" s="404"/>
    </row>
    <row r="692">
      <c r="H692" s="1"/>
      <c r="I692" s="402"/>
      <c r="S692" s="402"/>
      <c r="T692" s="402"/>
      <c r="W692" s="404"/>
    </row>
    <row r="693">
      <c r="H693" s="1"/>
      <c r="I693" s="402"/>
      <c r="S693" s="402"/>
      <c r="T693" s="402"/>
      <c r="W693" s="404"/>
    </row>
    <row r="694">
      <c r="H694" s="1"/>
      <c r="I694" s="402"/>
      <c r="S694" s="402"/>
      <c r="T694" s="402"/>
      <c r="W694" s="404"/>
    </row>
    <row r="695">
      <c r="H695" s="1"/>
      <c r="I695" s="402"/>
      <c r="S695" s="402"/>
      <c r="T695" s="402"/>
      <c r="W695" s="404"/>
    </row>
    <row r="696">
      <c r="H696" s="1"/>
      <c r="I696" s="402"/>
      <c r="S696" s="402"/>
      <c r="T696" s="402"/>
      <c r="W696" s="404"/>
    </row>
    <row r="697">
      <c r="H697" s="1"/>
      <c r="I697" s="402"/>
      <c r="S697" s="402"/>
      <c r="T697" s="402"/>
      <c r="W697" s="404"/>
    </row>
    <row r="698">
      <c r="H698" s="1"/>
      <c r="I698" s="402"/>
      <c r="S698" s="402"/>
      <c r="T698" s="402"/>
      <c r="W698" s="404"/>
    </row>
    <row r="699">
      <c r="H699" s="1"/>
      <c r="I699" s="402"/>
      <c r="S699" s="402"/>
      <c r="T699" s="402"/>
      <c r="W699" s="404"/>
    </row>
    <row r="700">
      <c r="H700" s="1"/>
      <c r="I700" s="402"/>
      <c r="S700" s="402"/>
      <c r="T700" s="402"/>
      <c r="W700" s="404"/>
    </row>
    <row r="701">
      <c r="H701" s="1"/>
      <c r="I701" s="402"/>
      <c r="S701" s="402"/>
      <c r="T701" s="402"/>
      <c r="W701" s="404"/>
    </row>
    <row r="702">
      <c r="H702" s="1"/>
      <c r="I702" s="402"/>
      <c r="S702" s="402"/>
      <c r="T702" s="402"/>
      <c r="W702" s="404"/>
    </row>
    <row r="703">
      <c r="H703" s="1"/>
      <c r="I703" s="402"/>
      <c r="S703" s="402"/>
      <c r="T703" s="402"/>
      <c r="W703" s="404"/>
    </row>
    <row r="704">
      <c r="H704" s="1"/>
      <c r="I704" s="402"/>
      <c r="S704" s="402"/>
      <c r="T704" s="402"/>
      <c r="W704" s="404"/>
    </row>
    <row r="705">
      <c r="H705" s="1"/>
      <c r="I705" s="402"/>
      <c r="S705" s="402"/>
      <c r="T705" s="402"/>
      <c r="W705" s="404"/>
    </row>
    <row r="706">
      <c r="H706" s="1"/>
      <c r="I706" s="402"/>
      <c r="S706" s="402"/>
      <c r="T706" s="402"/>
      <c r="W706" s="404"/>
    </row>
    <row r="707">
      <c r="H707" s="1"/>
      <c r="I707" s="402"/>
      <c r="S707" s="402"/>
      <c r="T707" s="402"/>
      <c r="W707" s="404"/>
    </row>
    <row r="708">
      <c r="H708" s="1"/>
      <c r="I708" s="402"/>
      <c r="S708" s="402"/>
      <c r="T708" s="402"/>
      <c r="W708" s="404"/>
    </row>
    <row r="709">
      <c r="H709" s="1"/>
      <c r="I709" s="402"/>
      <c r="S709" s="402"/>
      <c r="T709" s="402"/>
      <c r="W709" s="404"/>
    </row>
    <row r="710">
      <c r="H710" s="1"/>
      <c r="I710" s="402"/>
      <c r="S710" s="402"/>
      <c r="T710" s="402"/>
      <c r="W710" s="404"/>
    </row>
    <row r="711">
      <c r="H711" s="1"/>
      <c r="I711" s="402"/>
      <c r="S711" s="402"/>
      <c r="T711" s="402"/>
      <c r="W711" s="404"/>
    </row>
    <row r="712">
      <c r="H712" s="1"/>
      <c r="I712" s="402"/>
      <c r="S712" s="402"/>
      <c r="T712" s="402"/>
      <c r="W712" s="404"/>
    </row>
    <row r="713">
      <c r="H713" s="1"/>
      <c r="I713" s="402"/>
      <c r="S713" s="402"/>
      <c r="T713" s="402"/>
      <c r="W713" s="404"/>
    </row>
    <row r="714">
      <c r="H714" s="1"/>
      <c r="I714" s="402"/>
      <c r="S714" s="402"/>
      <c r="T714" s="402"/>
      <c r="W714" s="404"/>
    </row>
    <row r="715">
      <c r="H715" s="1"/>
      <c r="I715" s="402"/>
      <c r="S715" s="402"/>
      <c r="T715" s="402"/>
      <c r="W715" s="404"/>
    </row>
    <row r="716">
      <c r="H716" s="1"/>
      <c r="I716" s="402"/>
      <c r="S716" s="402"/>
      <c r="T716" s="402"/>
      <c r="W716" s="404"/>
    </row>
    <row r="717">
      <c r="H717" s="1"/>
      <c r="I717" s="402"/>
      <c r="S717" s="402"/>
      <c r="T717" s="402"/>
      <c r="W717" s="404"/>
    </row>
    <row r="718">
      <c r="H718" s="1"/>
      <c r="I718" s="402"/>
      <c r="S718" s="402"/>
      <c r="T718" s="402"/>
      <c r="W718" s="404"/>
    </row>
    <row r="719">
      <c r="H719" s="1"/>
      <c r="I719" s="402"/>
      <c r="S719" s="402"/>
      <c r="T719" s="402"/>
      <c r="W719" s="404"/>
    </row>
    <row r="720">
      <c r="H720" s="1"/>
      <c r="I720" s="402"/>
      <c r="S720" s="402"/>
      <c r="T720" s="402"/>
      <c r="W720" s="404"/>
    </row>
    <row r="721">
      <c r="H721" s="1"/>
      <c r="I721" s="402"/>
      <c r="S721" s="402"/>
      <c r="T721" s="402"/>
      <c r="W721" s="404"/>
    </row>
    <row r="722">
      <c r="H722" s="1"/>
      <c r="I722" s="402"/>
      <c r="S722" s="402"/>
      <c r="T722" s="402"/>
      <c r="W722" s="404"/>
    </row>
    <row r="723">
      <c r="H723" s="1"/>
      <c r="I723" s="402"/>
      <c r="S723" s="402"/>
      <c r="T723" s="402"/>
      <c r="W723" s="404"/>
    </row>
    <row r="724">
      <c r="H724" s="1"/>
      <c r="I724" s="402"/>
      <c r="S724" s="402"/>
      <c r="T724" s="402"/>
      <c r="W724" s="404"/>
    </row>
    <row r="725">
      <c r="H725" s="1"/>
      <c r="I725" s="402"/>
      <c r="S725" s="402"/>
      <c r="T725" s="402"/>
      <c r="W725" s="404"/>
    </row>
    <row r="726">
      <c r="H726" s="1"/>
      <c r="I726" s="402"/>
      <c r="S726" s="402"/>
      <c r="T726" s="402"/>
      <c r="W726" s="404"/>
    </row>
    <row r="727">
      <c r="H727" s="1"/>
      <c r="I727" s="402"/>
      <c r="S727" s="402"/>
      <c r="T727" s="402"/>
      <c r="W727" s="404"/>
    </row>
    <row r="728">
      <c r="H728" s="1"/>
      <c r="I728" s="402"/>
      <c r="S728" s="402"/>
      <c r="T728" s="402"/>
      <c r="W728" s="404"/>
    </row>
    <row r="729">
      <c r="H729" s="1"/>
      <c r="I729" s="402"/>
      <c r="S729" s="402"/>
      <c r="T729" s="402"/>
      <c r="W729" s="404"/>
    </row>
    <row r="730">
      <c r="H730" s="1"/>
      <c r="I730" s="402"/>
      <c r="S730" s="402"/>
      <c r="T730" s="402"/>
      <c r="W730" s="404"/>
    </row>
    <row r="731">
      <c r="H731" s="1"/>
      <c r="I731" s="402"/>
      <c r="S731" s="402"/>
      <c r="T731" s="402"/>
      <c r="W731" s="404"/>
    </row>
    <row r="732">
      <c r="H732" s="1"/>
      <c r="I732" s="402"/>
      <c r="S732" s="402"/>
      <c r="T732" s="402"/>
      <c r="W732" s="404"/>
    </row>
    <row r="733">
      <c r="H733" s="1"/>
      <c r="I733" s="402"/>
      <c r="S733" s="402"/>
      <c r="T733" s="402"/>
      <c r="W733" s="404"/>
    </row>
    <row r="734">
      <c r="H734" s="1"/>
      <c r="I734" s="402"/>
      <c r="S734" s="402"/>
      <c r="T734" s="402"/>
      <c r="W734" s="404"/>
    </row>
    <row r="735">
      <c r="H735" s="1"/>
      <c r="I735" s="402"/>
      <c r="S735" s="402"/>
      <c r="T735" s="402"/>
      <c r="W735" s="404"/>
    </row>
    <row r="736">
      <c r="H736" s="1"/>
      <c r="I736" s="402"/>
      <c r="S736" s="402"/>
      <c r="T736" s="402"/>
      <c r="W736" s="404"/>
    </row>
    <row r="737">
      <c r="H737" s="1"/>
      <c r="I737" s="402"/>
      <c r="S737" s="402"/>
      <c r="T737" s="402"/>
      <c r="W737" s="404"/>
    </row>
    <row r="738">
      <c r="H738" s="1"/>
      <c r="I738" s="402"/>
      <c r="S738" s="402"/>
      <c r="T738" s="402"/>
      <c r="W738" s="404"/>
    </row>
    <row r="739">
      <c r="H739" s="1"/>
      <c r="I739" s="402"/>
      <c r="S739" s="402"/>
      <c r="T739" s="402"/>
      <c r="W739" s="404"/>
    </row>
    <row r="740">
      <c r="H740" s="1"/>
      <c r="I740" s="402"/>
      <c r="S740" s="402"/>
      <c r="T740" s="402"/>
      <c r="W740" s="404"/>
    </row>
    <row r="741">
      <c r="H741" s="1"/>
      <c r="I741" s="402"/>
      <c r="S741" s="402"/>
      <c r="T741" s="402"/>
      <c r="W741" s="404"/>
    </row>
    <row r="742">
      <c r="H742" s="1"/>
      <c r="I742" s="402"/>
      <c r="S742" s="402"/>
      <c r="T742" s="402"/>
      <c r="W742" s="404"/>
    </row>
    <row r="743">
      <c r="H743" s="1"/>
      <c r="I743" s="402"/>
      <c r="S743" s="402"/>
      <c r="T743" s="402"/>
      <c r="W743" s="404"/>
    </row>
    <row r="744">
      <c r="H744" s="1"/>
      <c r="I744" s="402"/>
      <c r="S744" s="402"/>
      <c r="T744" s="402"/>
      <c r="W744" s="404"/>
    </row>
    <row r="745">
      <c r="H745" s="1"/>
      <c r="I745" s="402"/>
      <c r="S745" s="402"/>
      <c r="T745" s="402"/>
      <c r="W745" s="404"/>
    </row>
    <row r="746">
      <c r="H746" s="1"/>
      <c r="I746" s="402"/>
      <c r="S746" s="402"/>
      <c r="T746" s="402"/>
      <c r="W746" s="404"/>
    </row>
    <row r="747">
      <c r="H747" s="1"/>
      <c r="I747" s="402"/>
      <c r="S747" s="402"/>
      <c r="T747" s="402"/>
      <c r="W747" s="404"/>
    </row>
    <row r="748">
      <c r="H748" s="1"/>
      <c r="I748" s="402"/>
      <c r="S748" s="402"/>
      <c r="T748" s="402"/>
      <c r="W748" s="404"/>
    </row>
    <row r="749">
      <c r="H749" s="1"/>
      <c r="I749" s="402"/>
      <c r="S749" s="402"/>
      <c r="T749" s="402"/>
      <c r="W749" s="404"/>
    </row>
    <row r="750">
      <c r="H750" s="1"/>
      <c r="I750" s="402"/>
      <c r="S750" s="402"/>
      <c r="T750" s="402"/>
      <c r="W750" s="404"/>
    </row>
    <row r="751">
      <c r="H751" s="1"/>
      <c r="I751" s="402"/>
      <c r="S751" s="402"/>
      <c r="T751" s="402"/>
      <c r="W751" s="404"/>
    </row>
    <row r="752">
      <c r="H752" s="1"/>
      <c r="I752" s="402"/>
      <c r="S752" s="402"/>
      <c r="T752" s="402"/>
      <c r="W752" s="404"/>
    </row>
    <row r="753">
      <c r="H753" s="1"/>
      <c r="I753" s="402"/>
      <c r="S753" s="402"/>
      <c r="T753" s="402"/>
      <c r="W753" s="404"/>
    </row>
    <row r="754">
      <c r="H754" s="1"/>
      <c r="I754" s="402"/>
      <c r="S754" s="402"/>
      <c r="T754" s="402"/>
      <c r="W754" s="404"/>
    </row>
    <row r="755">
      <c r="H755" s="1"/>
      <c r="I755" s="402"/>
      <c r="S755" s="402"/>
      <c r="T755" s="402"/>
      <c r="W755" s="404"/>
    </row>
    <row r="756">
      <c r="H756" s="1"/>
      <c r="I756" s="402"/>
      <c r="S756" s="402"/>
      <c r="T756" s="402"/>
      <c r="W756" s="404"/>
    </row>
    <row r="757">
      <c r="H757" s="1"/>
      <c r="I757" s="402"/>
      <c r="S757" s="402"/>
      <c r="T757" s="402"/>
      <c r="W757" s="404"/>
    </row>
    <row r="758">
      <c r="H758" s="1"/>
      <c r="I758" s="402"/>
      <c r="S758" s="402"/>
      <c r="T758" s="402"/>
      <c r="W758" s="404"/>
    </row>
    <row r="759">
      <c r="H759" s="1"/>
      <c r="I759" s="402"/>
      <c r="S759" s="402"/>
      <c r="T759" s="402"/>
      <c r="W759" s="404"/>
    </row>
    <row r="760">
      <c r="H760" s="1"/>
      <c r="I760" s="402"/>
      <c r="S760" s="402"/>
      <c r="T760" s="402"/>
      <c r="W760" s="404"/>
    </row>
    <row r="761">
      <c r="H761" s="1"/>
      <c r="I761" s="402"/>
      <c r="S761" s="402"/>
      <c r="T761" s="402"/>
      <c r="W761" s="404"/>
    </row>
    <row r="762">
      <c r="H762" s="1"/>
      <c r="I762" s="402"/>
      <c r="S762" s="402"/>
      <c r="T762" s="402"/>
      <c r="W762" s="404"/>
    </row>
    <row r="763">
      <c r="H763" s="1"/>
      <c r="I763" s="402"/>
      <c r="S763" s="402"/>
      <c r="T763" s="402"/>
      <c r="W763" s="404"/>
    </row>
    <row r="764">
      <c r="H764" s="1"/>
      <c r="I764" s="402"/>
      <c r="S764" s="402"/>
      <c r="T764" s="402"/>
      <c r="W764" s="404"/>
    </row>
    <row r="765">
      <c r="H765" s="1"/>
      <c r="I765" s="402"/>
      <c r="S765" s="402"/>
      <c r="T765" s="402"/>
      <c r="W765" s="404"/>
    </row>
    <row r="766">
      <c r="H766" s="1"/>
      <c r="I766" s="402"/>
      <c r="S766" s="402"/>
      <c r="T766" s="402"/>
      <c r="W766" s="404"/>
    </row>
    <row r="767">
      <c r="H767" s="1"/>
      <c r="I767" s="402"/>
      <c r="S767" s="402"/>
      <c r="T767" s="402"/>
      <c r="W767" s="404"/>
    </row>
    <row r="768">
      <c r="H768" s="1"/>
      <c r="I768" s="402"/>
      <c r="S768" s="402"/>
      <c r="T768" s="402"/>
      <c r="W768" s="404"/>
    </row>
    <row r="769">
      <c r="H769" s="1"/>
      <c r="I769" s="402"/>
      <c r="S769" s="402"/>
      <c r="T769" s="402"/>
      <c r="W769" s="404"/>
    </row>
    <row r="770">
      <c r="H770" s="1"/>
      <c r="I770" s="402"/>
      <c r="S770" s="402"/>
      <c r="T770" s="402"/>
      <c r="W770" s="404"/>
    </row>
    <row r="771">
      <c r="H771" s="1"/>
      <c r="I771" s="402"/>
      <c r="S771" s="402"/>
      <c r="T771" s="402"/>
      <c r="W771" s="404"/>
    </row>
    <row r="772">
      <c r="H772" s="1"/>
      <c r="I772" s="402"/>
      <c r="S772" s="402"/>
      <c r="T772" s="402"/>
      <c r="W772" s="404"/>
    </row>
    <row r="773">
      <c r="H773" s="1"/>
      <c r="I773" s="402"/>
      <c r="S773" s="402"/>
      <c r="T773" s="402"/>
      <c r="W773" s="404"/>
    </row>
    <row r="774">
      <c r="H774" s="1"/>
      <c r="I774" s="402"/>
      <c r="S774" s="402"/>
      <c r="T774" s="402"/>
      <c r="W774" s="404"/>
    </row>
    <row r="775">
      <c r="H775" s="1"/>
      <c r="I775" s="402"/>
      <c r="S775" s="402"/>
      <c r="T775" s="402"/>
      <c r="W775" s="404"/>
    </row>
    <row r="776">
      <c r="H776" s="1"/>
      <c r="I776" s="402"/>
      <c r="S776" s="402"/>
      <c r="T776" s="402"/>
      <c r="W776" s="404"/>
    </row>
    <row r="777">
      <c r="H777" s="1"/>
      <c r="I777" s="402"/>
      <c r="S777" s="402"/>
      <c r="T777" s="402"/>
      <c r="W777" s="404"/>
    </row>
    <row r="778">
      <c r="H778" s="1"/>
      <c r="I778" s="402"/>
      <c r="S778" s="402"/>
      <c r="T778" s="402"/>
      <c r="W778" s="404"/>
    </row>
    <row r="779">
      <c r="H779" s="1"/>
      <c r="I779" s="402"/>
      <c r="S779" s="402"/>
      <c r="T779" s="402"/>
      <c r="W779" s="404"/>
    </row>
    <row r="780">
      <c r="H780" s="1"/>
      <c r="I780" s="402"/>
      <c r="S780" s="402"/>
      <c r="T780" s="402"/>
      <c r="W780" s="404"/>
    </row>
    <row r="781">
      <c r="H781" s="1"/>
      <c r="I781" s="402"/>
      <c r="S781" s="402"/>
      <c r="T781" s="402"/>
      <c r="W781" s="404"/>
    </row>
    <row r="782">
      <c r="H782" s="1"/>
      <c r="I782" s="402"/>
      <c r="S782" s="402"/>
      <c r="T782" s="402"/>
      <c r="W782" s="404"/>
    </row>
    <row r="783">
      <c r="H783" s="1"/>
      <c r="I783" s="402"/>
      <c r="S783" s="402"/>
      <c r="T783" s="402"/>
      <c r="W783" s="404"/>
    </row>
    <row r="784">
      <c r="H784" s="1"/>
      <c r="I784" s="402"/>
      <c r="S784" s="402"/>
      <c r="T784" s="402"/>
      <c r="W784" s="404"/>
    </row>
    <row r="785">
      <c r="H785" s="1"/>
      <c r="I785" s="402"/>
      <c r="S785" s="402"/>
      <c r="T785" s="402"/>
      <c r="W785" s="404"/>
    </row>
    <row r="786">
      <c r="H786" s="1"/>
      <c r="I786" s="402"/>
      <c r="S786" s="402"/>
      <c r="T786" s="402"/>
      <c r="W786" s="404"/>
    </row>
    <row r="787">
      <c r="H787" s="1"/>
      <c r="I787" s="402"/>
      <c r="S787" s="402"/>
      <c r="T787" s="402"/>
      <c r="W787" s="404"/>
    </row>
    <row r="788">
      <c r="H788" s="1"/>
      <c r="I788" s="402"/>
      <c r="S788" s="402"/>
      <c r="T788" s="402"/>
      <c r="W788" s="404"/>
    </row>
    <row r="789">
      <c r="H789" s="1"/>
      <c r="I789" s="402"/>
      <c r="S789" s="402"/>
      <c r="T789" s="402"/>
      <c r="W789" s="404"/>
    </row>
    <row r="790">
      <c r="H790" s="1"/>
      <c r="I790" s="402"/>
      <c r="S790" s="402"/>
      <c r="T790" s="402"/>
      <c r="W790" s="404"/>
    </row>
    <row r="791">
      <c r="H791" s="1"/>
      <c r="I791" s="402"/>
      <c r="S791" s="402"/>
      <c r="T791" s="402"/>
      <c r="W791" s="404"/>
    </row>
    <row r="792">
      <c r="H792" s="1"/>
      <c r="I792" s="402"/>
      <c r="S792" s="402"/>
      <c r="T792" s="402"/>
      <c r="W792" s="404"/>
    </row>
    <row r="793">
      <c r="H793" s="1"/>
      <c r="I793" s="402"/>
      <c r="S793" s="402"/>
      <c r="T793" s="402"/>
      <c r="W793" s="404"/>
    </row>
    <row r="794">
      <c r="H794" s="1"/>
      <c r="I794" s="402"/>
      <c r="S794" s="402"/>
      <c r="T794" s="402"/>
      <c r="W794" s="404"/>
    </row>
    <row r="795">
      <c r="H795" s="1"/>
      <c r="I795" s="402"/>
      <c r="S795" s="402"/>
      <c r="T795" s="402"/>
      <c r="W795" s="404"/>
    </row>
    <row r="796">
      <c r="H796" s="1"/>
      <c r="I796" s="402"/>
      <c r="S796" s="402"/>
      <c r="T796" s="402"/>
      <c r="W796" s="404"/>
    </row>
    <row r="797">
      <c r="H797" s="1"/>
      <c r="I797" s="402"/>
      <c r="S797" s="402"/>
      <c r="T797" s="402"/>
      <c r="W797" s="404"/>
    </row>
    <row r="798">
      <c r="H798" s="1"/>
      <c r="I798" s="402"/>
      <c r="S798" s="402"/>
      <c r="T798" s="402"/>
      <c r="W798" s="404"/>
    </row>
    <row r="799">
      <c r="H799" s="1"/>
      <c r="I799" s="402"/>
      <c r="S799" s="402"/>
      <c r="T799" s="402"/>
      <c r="W799" s="404"/>
    </row>
    <row r="800">
      <c r="H800" s="1"/>
      <c r="I800" s="402"/>
      <c r="S800" s="402"/>
      <c r="T800" s="402"/>
      <c r="W800" s="404"/>
    </row>
    <row r="801">
      <c r="H801" s="1"/>
      <c r="I801" s="402"/>
      <c r="S801" s="402"/>
      <c r="T801" s="402"/>
      <c r="W801" s="404"/>
    </row>
    <row r="802">
      <c r="H802" s="1"/>
      <c r="I802" s="402"/>
      <c r="S802" s="402"/>
      <c r="T802" s="402"/>
      <c r="W802" s="404"/>
    </row>
    <row r="803">
      <c r="H803" s="1"/>
      <c r="I803" s="402"/>
      <c r="S803" s="402"/>
      <c r="T803" s="402"/>
      <c r="W803" s="404"/>
    </row>
    <row r="804">
      <c r="H804" s="1"/>
      <c r="I804" s="402"/>
      <c r="S804" s="402"/>
      <c r="T804" s="402"/>
      <c r="W804" s="404"/>
    </row>
    <row r="805">
      <c r="H805" s="1"/>
      <c r="I805" s="402"/>
      <c r="S805" s="402"/>
      <c r="T805" s="402"/>
      <c r="W805" s="404"/>
    </row>
    <row r="806">
      <c r="H806" s="1"/>
      <c r="I806" s="402"/>
      <c r="S806" s="402"/>
      <c r="T806" s="402"/>
      <c r="W806" s="404"/>
    </row>
    <row r="807">
      <c r="H807" s="1"/>
      <c r="I807" s="402"/>
      <c r="S807" s="402"/>
      <c r="T807" s="402"/>
      <c r="W807" s="404"/>
    </row>
    <row r="808">
      <c r="H808" s="1"/>
      <c r="I808" s="402"/>
      <c r="S808" s="402"/>
      <c r="T808" s="402"/>
      <c r="W808" s="404"/>
    </row>
    <row r="809">
      <c r="H809" s="1"/>
      <c r="I809" s="402"/>
      <c r="S809" s="402"/>
      <c r="T809" s="402"/>
      <c r="W809" s="404"/>
    </row>
    <row r="810">
      <c r="H810" s="1"/>
      <c r="I810" s="402"/>
      <c r="S810" s="402"/>
      <c r="T810" s="402"/>
      <c r="W810" s="404"/>
    </row>
    <row r="811">
      <c r="H811" s="1"/>
      <c r="I811" s="402"/>
      <c r="S811" s="402"/>
      <c r="T811" s="402"/>
      <c r="W811" s="404"/>
    </row>
    <row r="812">
      <c r="H812" s="1"/>
      <c r="I812" s="402"/>
      <c r="S812" s="402"/>
      <c r="T812" s="402"/>
      <c r="W812" s="404"/>
    </row>
    <row r="813">
      <c r="H813" s="1"/>
      <c r="I813" s="402"/>
      <c r="S813" s="402"/>
      <c r="T813" s="402"/>
      <c r="W813" s="404"/>
    </row>
    <row r="814">
      <c r="H814" s="1"/>
      <c r="I814" s="402"/>
      <c r="S814" s="402"/>
      <c r="T814" s="402"/>
      <c r="W814" s="404"/>
    </row>
    <row r="815">
      <c r="H815" s="1"/>
      <c r="I815" s="402"/>
      <c r="S815" s="402"/>
      <c r="T815" s="402"/>
      <c r="W815" s="404"/>
    </row>
    <row r="816">
      <c r="H816" s="1"/>
      <c r="I816" s="402"/>
      <c r="S816" s="402"/>
      <c r="T816" s="402"/>
      <c r="W816" s="404"/>
    </row>
    <row r="817">
      <c r="H817" s="1"/>
      <c r="I817" s="402"/>
      <c r="S817" s="402"/>
      <c r="T817" s="402"/>
      <c r="W817" s="404"/>
    </row>
    <row r="818">
      <c r="H818" s="1"/>
      <c r="I818" s="402"/>
      <c r="S818" s="402"/>
      <c r="T818" s="402"/>
      <c r="W818" s="404"/>
    </row>
    <row r="819">
      <c r="H819" s="1"/>
      <c r="I819" s="402"/>
      <c r="S819" s="402"/>
      <c r="T819" s="402"/>
      <c r="W819" s="404"/>
    </row>
    <row r="820">
      <c r="H820" s="1"/>
      <c r="I820" s="402"/>
      <c r="S820" s="402"/>
      <c r="T820" s="402"/>
      <c r="W820" s="404"/>
    </row>
    <row r="821">
      <c r="H821" s="1"/>
      <c r="I821" s="402"/>
      <c r="S821" s="402"/>
      <c r="T821" s="402"/>
      <c r="W821" s="404"/>
    </row>
    <row r="822">
      <c r="H822" s="1"/>
      <c r="I822" s="402"/>
      <c r="S822" s="402"/>
      <c r="T822" s="402"/>
      <c r="W822" s="404"/>
    </row>
    <row r="823">
      <c r="H823" s="1"/>
      <c r="I823" s="402"/>
      <c r="S823" s="402"/>
      <c r="T823" s="402"/>
      <c r="W823" s="404"/>
    </row>
    <row r="824">
      <c r="H824" s="1"/>
      <c r="I824" s="402"/>
      <c r="S824" s="402"/>
      <c r="T824" s="402"/>
      <c r="W824" s="404"/>
    </row>
    <row r="825">
      <c r="H825" s="1"/>
      <c r="I825" s="402"/>
      <c r="S825" s="402"/>
      <c r="T825" s="402"/>
      <c r="W825" s="404"/>
    </row>
    <row r="826">
      <c r="H826" s="1"/>
      <c r="I826" s="402"/>
      <c r="S826" s="402"/>
      <c r="T826" s="402"/>
      <c r="W826" s="404"/>
    </row>
    <row r="827">
      <c r="H827" s="1"/>
      <c r="I827" s="402"/>
      <c r="S827" s="402"/>
      <c r="T827" s="402"/>
      <c r="W827" s="404"/>
    </row>
    <row r="828">
      <c r="H828" s="1"/>
      <c r="I828" s="402"/>
      <c r="S828" s="402"/>
      <c r="T828" s="402"/>
      <c r="W828" s="404"/>
    </row>
    <row r="829">
      <c r="H829" s="1"/>
      <c r="I829" s="402"/>
      <c r="S829" s="402"/>
      <c r="T829" s="402"/>
      <c r="W829" s="404"/>
    </row>
    <row r="830">
      <c r="H830" s="1"/>
      <c r="I830" s="402"/>
      <c r="S830" s="402"/>
      <c r="T830" s="402"/>
      <c r="W830" s="404"/>
    </row>
    <row r="831">
      <c r="H831" s="1"/>
      <c r="I831" s="402"/>
      <c r="S831" s="402"/>
      <c r="T831" s="402"/>
      <c r="W831" s="404"/>
    </row>
    <row r="832">
      <c r="H832" s="1"/>
      <c r="I832" s="402"/>
      <c r="S832" s="402"/>
      <c r="T832" s="402"/>
      <c r="W832" s="404"/>
    </row>
    <row r="833">
      <c r="H833" s="1"/>
      <c r="I833" s="402"/>
      <c r="S833" s="402"/>
      <c r="T833" s="402"/>
      <c r="W833" s="404"/>
    </row>
    <row r="834">
      <c r="H834" s="1"/>
      <c r="I834" s="402"/>
      <c r="S834" s="402"/>
      <c r="T834" s="402"/>
      <c r="W834" s="404"/>
    </row>
    <row r="835">
      <c r="H835" s="1"/>
      <c r="I835" s="402"/>
      <c r="S835" s="402"/>
      <c r="T835" s="402"/>
      <c r="W835" s="404"/>
    </row>
    <row r="836">
      <c r="H836" s="1"/>
      <c r="I836" s="402"/>
      <c r="S836" s="402"/>
      <c r="T836" s="402"/>
      <c r="W836" s="404"/>
    </row>
    <row r="837">
      <c r="H837" s="1"/>
      <c r="I837" s="402"/>
      <c r="S837" s="402"/>
      <c r="T837" s="402"/>
      <c r="W837" s="404"/>
    </row>
    <row r="838">
      <c r="H838" s="1"/>
      <c r="I838" s="402"/>
      <c r="S838" s="402"/>
      <c r="T838" s="402"/>
      <c r="W838" s="404"/>
    </row>
    <row r="839">
      <c r="H839" s="1"/>
      <c r="I839" s="402"/>
      <c r="S839" s="402"/>
      <c r="T839" s="402"/>
      <c r="W839" s="404"/>
    </row>
    <row r="840">
      <c r="H840" s="1"/>
      <c r="I840" s="402"/>
      <c r="S840" s="402"/>
      <c r="T840" s="402"/>
      <c r="W840" s="404"/>
    </row>
    <row r="841">
      <c r="H841" s="1"/>
      <c r="I841" s="402"/>
      <c r="S841" s="402"/>
      <c r="T841" s="402"/>
      <c r="W841" s="404"/>
    </row>
    <row r="842">
      <c r="H842" s="1"/>
      <c r="I842" s="402"/>
      <c r="S842" s="402"/>
      <c r="T842" s="402"/>
      <c r="W842" s="404"/>
    </row>
    <row r="843">
      <c r="H843" s="1"/>
      <c r="I843" s="402"/>
      <c r="S843" s="402"/>
      <c r="T843" s="402"/>
      <c r="W843" s="404"/>
    </row>
    <row r="844">
      <c r="H844" s="1"/>
      <c r="I844" s="402"/>
      <c r="S844" s="402"/>
      <c r="T844" s="402"/>
      <c r="W844" s="404"/>
    </row>
    <row r="845">
      <c r="H845" s="1"/>
      <c r="I845" s="402"/>
      <c r="S845" s="402"/>
      <c r="T845" s="402"/>
      <c r="W845" s="404"/>
    </row>
    <row r="846">
      <c r="H846" s="1"/>
      <c r="I846" s="402"/>
      <c r="S846" s="402"/>
      <c r="T846" s="402"/>
      <c r="W846" s="404"/>
    </row>
    <row r="847">
      <c r="H847" s="1"/>
      <c r="I847" s="402"/>
      <c r="S847" s="402"/>
      <c r="T847" s="402"/>
      <c r="W847" s="404"/>
    </row>
    <row r="848">
      <c r="H848" s="1"/>
      <c r="I848" s="402"/>
      <c r="S848" s="402"/>
      <c r="T848" s="402"/>
      <c r="W848" s="404"/>
    </row>
    <row r="849">
      <c r="H849" s="1"/>
      <c r="I849" s="402"/>
      <c r="S849" s="402"/>
      <c r="T849" s="402"/>
      <c r="W849" s="404"/>
    </row>
    <row r="850">
      <c r="H850" s="1"/>
      <c r="I850" s="402"/>
      <c r="S850" s="402"/>
      <c r="T850" s="402"/>
      <c r="W850" s="404"/>
    </row>
    <row r="851">
      <c r="H851" s="1"/>
      <c r="I851" s="402"/>
      <c r="S851" s="402"/>
      <c r="T851" s="402"/>
      <c r="W851" s="404"/>
    </row>
    <row r="852">
      <c r="H852" s="1"/>
      <c r="I852" s="402"/>
      <c r="S852" s="402"/>
      <c r="T852" s="402"/>
      <c r="W852" s="404"/>
    </row>
    <row r="853">
      <c r="H853" s="1"/>
      <c r="I853" s="402"/>
      <c r="S853" s="402"/>
      <c r="T853" s="402"/>
      <c r="W853" s="404"/>
    </row>
    <row r="854">
      <c r="H854" s="1"/>
      <c r="I854" s="402"/>
      <c r="S854" s="402"/>
      <c r="T854" s="402"/>
      <c r="W854" s="404"/>
    </row>
    <row r="855">
      <c r="H855" s="1"/>
      <c r="I855" s="402"/>
      <c r="S855" s="402"/>
      <c r="T855" s="402"/>
      <c r="W855" s="404"/>
    </row>
    <row r="856">
      <c r="H856" s="1"/>
      <c r="I856" s="402"/>
      <c r="S856" s="402"/>
      <c r="T856" s="402"/>
      <c r="W856" s="404"/>
    </row>
    <row r="857">
      <c r="H857" s="1"/>
      <c r="I857" s="402"/>
      <c r="S857" s="402"/>
      <c r="T857" s="402"/>
      <c r="W857" s="404"/>
    </row>
    <row r="858">
      <c r="H858" s="1"/>
      <c r="I858" s="402"/>
      <c r="S858" s="402"/>
      <c r="T858" s="402"/>
      <c r="W858" s="404"/>
    </row>
    <row r="859">
      <c r="H859" s="1"/>
      <c r="I859" s="402"/>
      <c r="S859" s="402"/>
      <c r="T859" s="402"/>
      <c r="W859" s="404"/>
    </row>
    <row r="860">
      <c r="H860" s="1"/>
      <c r="I860" s="402"/>
      <c r="S860" s="402"/>
      <c r="T860" s="402"/>
      <c r="W860" s="404"/>
    </row>
    <row r="861">
      <c r="H861" s="1"/>
      <c r="I861" s="402"/>
      <c r="S861" s="402"/>
      <c r="T861" s="402"/>
      <c r="W861" s="404"/>
    </row>
    <row r="862">
      <c r="H862" s="1"/>
      <c r="I862" s="402"/>
      <c r="S862" s="402"/>
      <c r="T862" s="402"/>
      <c r="W862" s="404"/>
    </row>
    <row r="863">
      <c r="H863" s="1"/>
      <c r="I863" s="402"/>
      <c r="S863" s="402"/>
      <c r="T863" s="402"/>
      <c r="W863" s="404"/>
    </row>
    <row r="864">
      <c r="H864" s="1"/>
      <c r="I864" s="402"/>
      <c r="S864" s="402"/>
      <c r="T864" s="402"/>
      <c r="W864" s="404"/>
    </row>
    <row r="865">
      <c r="H865" s="1"/>
      <c r="I865" s="402"/>
      <c r="S865" s="402"/>
      <c r="T865" s="402"/>
      <c r="W865" s="404"/>
    </row>
    <row r="866">
      <c r="H866" s="1"/>
      <c r="I866" s="402"/>
      <c r="S866" s="402"/>
      <c r="T866" s="402"/>
      <c r="W866" s="404"/>
    </row>
    <row r="867">
      <c r="H867" s="1"/>
      <c r="I867" s="402"/>
      <c r="S867" s="402"/>
      <c r="T867" s="402"/>
      <c r="W867" s="404"/>
    </row>
    <row r="868">
      <c r="H868" s="1"/>
      <c r="I868" s="402"/>
      <c r="S868" s="402"/>
      <c r="T868" s="402"/>
      <c r="W868" s="404"/>
    </row>
    <row r="869">
      <c r="H869" s="1"/>
      <c r="I869" s="402"/>
      <c r="S869" s="402"/>
      <c r="T869" s="402"/>
      <c r="W869" s="404"/>
    </row>
    <row r="870">
      <c r="H870" s="1"/>
      <c r="I870" s="402"/>
      <c r="S870" s="402"/>
      <c r="T870" s="402"/>
      <c r="W870" s="404"/>
    </row>
    <row r="871">
      <c r="H871" s="1"/>
      <c r="I871" s="402"/>
      <c r="S871" s="402"/>
      <c r="T871" s="402"/>
      <c r="W871" s="404"/>
    </row>
    <row r="872">
      <c r="H872" s="1"/>
      <c r="I872" s="402"/>
      <c r="S872" s="402"/>
      <c r="T872" s="402"/>
      <c r="W872" s="404"/>
    </row>
    <row r="873">
      <c r="H873" s="1"/>
      <c r="I873" s="402"/>
      <c r="S873" s="402"/>
      <c r="T873" s="402"/>
      <c r="W873" s="404"/>
    </row>
    <row r="874">
      <c r="H874" s="1"/>
      <c r="I874" s="402"/>
      <c r="S874" s="402"/>
      <c r="T874" s="402"/>
      <c r="W874" s="404"/>
    </row>
    <row r="875">
      <c r="H875" s="1"/>
      <c r="I875" s="402"/>
      <c r="S875" s="402"/>
      <c r="T875" s="402"/>
      <c r="W875" s="404"/>
    </row>
    <row r="876">
      <c r="H876" s="1"/>
      <c r="I876" s="402"/>
      <c r="S876" s="402"/>
      <c r="T876" s="402"/>
      <c r="W876" s="404"/>
    </row>
    <row r="877">
      <c r="H877" s="1"/>
      <c r="I877" s="402"/>
      <c r="S877" s="402"/>
      <c r="T877" s="402"/>
      <c r="W877" s="404"/>
    </row>
    <row r="878">
      <c r="H878" s="1"/>
      <c r="I878" s="402"/>
      <c r="S878" s="402"/>
      <c r="T878" s="402"/>
      <c r="W878" s="404"/>
    </row>
    <row r="879">
      <c r="H879" s="1"/>
      <c r="I879" s="402"/>
      <c r="S879" s="402"/>
      <c r="T879" s="402"/>
      <c r="W879" s="404"/>
    </row>
    <row r="880">
      <c r="H880" s="1"/>
      <c r="I880" s="402"/>
      <c r="S880" s="402"/>
      <c r="T880" s="402"/>
      <c r="W880" s="404"/>
    </row>
    <row r="881">
      <c r="H881" s="1"/>
      <c r="I881" s="402"/>
      <c r="S881" s="402"/>
      <c r="T881" s="402"/>
      <c r="W881" s="404"/>
    </row>
    <row r="882">
      <c r="H882" s="1"/>
      <c r="I882" s="402"/>
      <c r="S882" s="402"/>
      <c r="T882" s="402"/>
      <c r="W882" s="404"/>
    </row>
    <row r="883">
      <c r="H883" s="1"/>
      <c r="I883" s="402"/>
      <c r="S883" s="402"/>
      <c r="T883" s="402"/>
      <c r="W883" s="404"/>
    </row>
    <row r="884">
      <c r="H884" s="1"/>
      <c r="I884" s="402"/>
      <c r="S884" s="402"/>
      <c r="T884" s="402"/>
      <c r="W884" s="404"/>
    </row>
    <row r="885">
      <c r="H885" s="1"/>
      <c r="I885" s="402"/>
      <c r="S885" s="402"/>
      <c r="T885" s="402"/>
      <c r="W885" s="404"/>
    </row>
    <row r="886">
      <c r="H886" s="1"/>
      <c r="I886" s="402"/>
      <c r="S886" s="402"/>
      <c r="T886" s="402"/>
      <c r="W886" s="404"/>
    </row>
    <row r="887">
      <c r="H887" s="1"/>
      <c r="I887" s="402"/>
      <c r="S887" s="402"/>
      <c r="T887" s="402"/>
      <c r="W887" s="404"/>
    </row>
    <row r="888">
      <c r="H888" s="1"/>
      <c r="I888" s="402"/>
      <c r="S888" s="402"/>
      <c r="T888" s="402"/>
      <c r="W888" s="404"/>
    </row>
    <row r="889">
      <c r="H889" s="1"/>
      <c r="I889" s="402"/>
      <c r="S889" s="402"/>
      <c r="T889" s="402"/>
      <c r="W889" s="404"/>
    </row>
    <row r="890">
      <c r="H890" s="1"/>
      <c r="I890" s="402"/>
      <c r="S890" s="402"/>
      <c r="T890" s="402"/>
      <c r="W890" s="404"/>
    </row>
    <row r="891">
      <c r="H891" s="1"/>
      <c r="I891" s="402"/>
      <c r="S891" s="402"/>
      <c r="T891" s="402"/>
      <c r="W891" s="404"/>
    </row>
    <row r="892">
      <c r="H892" s="1"/>
      <c r="I892" s="402"/>
      <c r="S892" s="402"/>
      <c r="T892" s="402"/>
      <c r="W892" s="404"/>
    </row>
    <row r="893">
      <c r="H893" s="1"/>
      <c r="I893" s="402"/>
      <c r="S893" s="402"/>
      <c r="T893" s="402"/>
      <c r="W893" s="404"/>
    </row>
    <row r="894">
      <c r="H894" s="1"/>
      <c r="I894" s="402"/>
      <c r="S894" s="402"/>
      <c r="T894" s="402"/>
      <c r="W894" s="404"/>
    </row>
    <row r="895">
      <c r="H895" s="1"/>
      <c r="I895" s="402"/>
      <c r="S895" s="402"/>
      <c r="T895" s="402"/>
      <c r="W895" s="404"/>
    </row>
    <row r="896">
      <c r="H896" s="1"/>
      <c r="I896" s="402"/>
      <c r="S896" s="402"/>
      <c r="T896" s="402"/>
      <c r="W896" s="404"/>
    </row>
    <row r="897">
      <c r="H897" s="1"/>
      <c r="I897" s="402"/>
      <c r="S897" s="402"/>
      <c r="T897" s="402"/>
      <c r="W897" s="404"/>
    </row>
    <row r="898">
      <c r="H898" s="1"/>
      <c r="I898" s="402"/>
      <c r="S898" s="402"/>
      <c r="T898" s="402"/>
      <c r="W898" s="404"/>
    </row>
    <row r="899">
      <c r="H899" s="1"/>
      <c r="I899" s="402"/>
      <c r="S899" s="402"/>
      <c r="T899" s="402"/>
      <c r="W899" s="404"/>
    </row>
    <row r="900">
      <c r="H900" s="1"/>
      <c r="I900" s="402"/>
      <c r="S900" s="402"/>
      <c r="T900" s="402"/>
      <c r="W900" s="404"/>
    </row>
    <row r="901">
      <c r="H901" s="1"/>
      <c r="I901" s="402"/>
      <c r="S901" s="402"/>
      <c r="T901" s="402"/>
      <c r="W901" s="404"/>
    </row>
    <row r="902">
      <c r="H902" s="1"/>
      <c r="I902" s="402"/>
      <c r="S902" s="402"/>
      <c r="T902" s="402"/>
      <c r="W902" s="404"/>
    </row>
    <row r="903">
      <c r="H903" s="1"/>
      <c r="I903" s="402"/>
      <c r="S903" s="402"/>
      <c r="T903" s="402"/>
      <c r="W903" s="404"/>
    </row>
    <row r="904">
      <c r="H904" s="1"/>
      <c r="I904" s="402"/>
      <c r="S904" s="402"/>
      <c r="T904" s="402"/>
      <c r="W904" s="404"/>
    </row>
    <row r="905">
      <c r="H905" s="1"/>
      <c r="I905" s="402"/>
      <c r="S905" s="402"/>
      <c r="T905" s="402"/>
      <c r="W905" s="404"/>
    </row>
    <row r="906">
      <c r="H906" s="1"/>
      <c r="I906" s="402"/>
      <c r="S906" s="402"/>
      <c r="T906" s="402"/>
      <c r="W906" s="404"/>
    </row>
    <row r="907">
      <c r="H907" s="1"/>
      <c r="I907" s="402"/>
      <c r="S907" s="402"/>
      <c r="T907" s="402"/>
      <c r="W907" s="404"/>
    </row>
    <row r="908">
      <c r="H908" s="1"/>
      <c r="I908" s="402"/>
      <c r="S908" s="402"/>
      <c r="T908" s="402"/>
      <c r="W908" s="404"/>
    </row>
    <row r="909">
      <c r="H909" s="1"/>
      <c r="I909" s="402"/>
      <c r="S909" s="402"/>
      <c r="T909" s="402"/>
      <c r="W909" s="404"/>
    </row>
    <row r="910">
      <c r="H910" s="1"/>
      <c r="I910" s="402"/>
      <c r="S910" s="402"/>
      <c r="T910" s="402"/>
      <c r="W910" s="404"/>
    </row>
    <row r="911">
      <c r="H911" s="1"/>
      <c r="I911" s="402"/>
      <c r="S911" s="402"/>
      <c r="T911" s="402"/>
      <c r="W911" s="404"/>
    </row>
    <row r="912">
      <c r="H912" s="1"/>
      <c r="I912" s="402"/>
      <c r="S912" s="402"/>
      <c r="T912" s="402"/>
      <c r="W912" s="404"/>
    </row>
    <row r="913">
      <c r="H913" s="1"/>
      <c r="I913" s="402"/>
      <c r="S913" s="402"/>
      <c r="T913" s="402"/>
      <c r="W913" s="404"/>
    </row>
    <row r="914">
      <c r="H914" s="1"/>
      <c r="I914" s="402"/>
      <c r="S914" s="402"/>
      <c r="T914" s="402"/>
      <c r="W914" s="404"/>
    </row>
    <row r="915">
      <c r="H915" s="1"/>
      <c r="I915" s="402"/>
      <c r="S915" s="402"/>
      <c r="T915" s="402"/>
      <c r="W915" s="404"/>
    </row>
    <row r="916">
      <c r="H916" s="1"/>
      <c r="I916" s="402"/>
      <c r="S916" s="402"/>
      <c r="T916" s="402"/>
      <c r="W916" s="404"/>
    </row>
    <row r="917">
      <c r="H917" s="1"/>
      <c r="I917" s="402"/>
      <c r="S917" s="402"/>
      <c r="T917" s="402"/>
      <c r="W917" s="404"/>
    </row>
    <row r="918">
      <c r="H918" s="1"/>
      <c r="I918" s="402"/>
      <c r="S918" s="402"/>
      <c r="T918" s="402"/>
      <c r="W918" s="404"/>
    </row>
    <row r="919">
      <c r="H919" s="1"/>
      <c r="I919" s="402"/>
      <c r="S919" s="402"/>
      <c r="T919" s="402"/>
      <c r="W919" s="404"/>
    </row>
    <row r="920">
      <c r="H920" s="1"/>
      <c r="I920" s="402"/>
      <c r="S920" s="402"/>
      <c r="T920" s="402"/>
      <c r="W920" s="404"/>
    </row>
    <row r="921">
      <c r="H921" s="1"/>
      <c r="I921" s="402"/>
      <c r="S921" s="402"/>
      <c r="T921" s="402"/>
      <c r="W921" s="404"/>
    </row>
    <row r="922">
      <c r="H922" s="1"/>
      <c r="I922" s="402"/>
      <c r="S922" s="402"/>
      <c r="T922" s="402"/>
      <c r="W922" s="404"/>
    </row>
    <row r="923">
      <c r="H923" s="1"/>
      <c r="I923" s="402"/>
      <c r="S923" s="402"/>
      <c r="T923" s="402"/>
      <c r="W923" s="404"/>
    </row>
    <row r="924">
      <c r="H924" s="1"/>
      <c r="I924" s="402"/>
      <c r="S924" s="402"/>
      <c r="T924" s="402"/>
      <c r="W924" s="404"/>
    </row>
    <row r="925">
      <c r="H925" s="1"/>
      <c r="I925" s="402"/>
      <c r="S925" s="402"/>
      <c r="T925" s="402"/>
      <c r="W925" s="404"/>
    </row>
    <row r="926">
      <c r="H926" s="1"/>
      <c r="I926" s="402"/>
      <c r="S926" s="402"/>
      <c r="T926" s="402"/>
      <c r="W926" s="404"/>
    </row>
    <row r="927">
      <c r="H927" s="1"/>
      <c r="I927" s="402"/>
      <c r="S927" s="402"/>
      <c r="T927" s="402"/>
      <c r="W927" s="404"/>
    </row>
    <row r="928">
      <c r="H928" s="1"/>
      <c r="I928" s="402"/>
      <c r="S928" s="402"/>
      <c r="T928" s="402"/>
      <c r="W928" s="404"/>
    </row>
    <row r="929">
      <c r="H929" s="1"/>
      <c r="I929" s="402"/>
      <c r="S929" s="402"/>
      <c r="T929" s="402"/>
      <c r="W929" s="404"/>
    </row>
    <row r="930">
      <c r="H930" s="1"/>
      <c r="I930" s="402"/>
      <c r="S930" s="402"/>
      <c r="T930" s="402"/>
      <c r="W930" s="404"/>
    </row>
    <row r="931">
      <c r="H931" s="1"/>
      <c r="I931" s="402"/>
      <c r="S931" s="402"/>
      <c r="T931" s="402"/>
      <c r="W931" s="404"/>
    </row>
    <row r="932">
      <c r="H932" s="1"/>
      <c r="I932" s="402"/>
      <c r="S932" s="402"/>
      <c r="T932" s="402"/>
      <c r="W932" s="404"/>
    </row>
    <row r="933">
      <c r="H933" s="1"/>
      <c r="I933" s="402"/>
      <c r="S933" s="402"/>
      <c r="T933" s="402"/>
      <c r="W933" s="404"/>
    </row>
    <row r="934">
      <c r="H934" s="1"/>
      <c r="I934" s="402"/>
      <c r="S934" s="402"/>
      <c r="T934" s="402"/>
      <c r="W934" s="404"/>
    </row>
    <row r="935">
      <c r="H935" s="1"/>
      <c r="I935" s="402"/>
      <c r="S935" s="402"/>
      <c r="T935" s="402"/>
      <c r="W935" s="404"/>
    </row>
    <row r="936">
      <c r="H936" s="1"/>
      <c r="I936" s="402"/>
      <c r="S936" s="402"/>
      <c r="T936" s="402"/>
      <c r="W936" s="404"/>
    </row>
    <row r="937">
      <c r="H937" s="1"/>
      <c r="I937" s="402"/>
      <c r="S937" s="402"/>
      <c r="T937" s="402"/>
      <c r="W937" s="404"/>
    </row>
    <row r="938">
      <c r="H938" s="1"/>
      <c r="I938" s="402"/>
      <c r="S938" s="402"/>
      <c r="T938" s="402"/>
      <c r="W938" s="404"/>
    </row>
    <row r="939">
      <c r="H939" s="1"/>
      <c r="I939" s="402"/>
      <c r="S939" s="402"/>
      <c r="T939" s="402"/>
      <c r="W939" s="404"/>
    </row>
    <row r="940">
      <c r="H940" s="1"/>
      <c r="I940" s="402"/>
      <c r="S940" s="402"/>
      <c r="T940" s="402"/>
      <c r="W940" s="404"/>
    </row>
    <row r="941">
      <c r="H941" s="1"/>
      <c r="I941" s="402"/>
      <c r="S941" s="402"/>
      <c r="T941" s="402"/>
      <c r="W941" s="404"/>
    </row>
    <row r="942">
      <c r="H942" s="1"/>
      <c r="I942" s="402"/>
      <c r="S942" s="402"/>
      <c r="T942" s="402"/>
      <c r="W942" s="404"/>
    </row>
    <row r="943">
      <c r="H943" s="1"/>
      <c r="I943" s="402"/>
      <c r="S943" s="402"/>
      <c r="T943" s="402"/>
      <c r="W943" s="404"/>
    </row>
    <row r="944">
      <c r="H944" s="1"/>
      <c r="I944" s="402"/>
      <c r="S944" s="402"/>
      <c r="T944" s="402"/>
      <c r="W944" s="404"/>
    </row>
    <row r="945">
      <c r="H945" s="1"/>
      <c r="I945" s="402"/>
      <c r="S945" s="402"/>
      <c r="T945" s="402"/>
      <c r="W945" s="404"/>
    </row>
    <row r="946">
      <c r="H946" s="1"/>
      <c r="I946" s="402"/>
      <c r="S946" s="402"/>
      <c r="T946" s="402"/>
      <c r="W946" s="404"/>
    </row>
    <row r="947">
      <c r="H947" s="1"/>
      <c r="I947" s="402"/>
      <c r="S947" s="402"/>
      <c r="T947" s="402"/>
      <c r="W947" s="404"/>
    </row>
    <row r="948">
      <c r="H948" s="1"/>
      <c r="I948" s="402"/>
      <c r="S948" s="402"/>
      <c r="T948" s="402"/>
      <c r="W948" s="404"/>
    </row>
    <row r="949">
      <c r="H949" s="1"/>
      <c r="I949" s="402"/>
      <c r="S949" s="402"/>
      <c r="T949" s="402"/>
      <c r="W949" s="404"/>
    </row>
    <row r="950">
      <c r="H950" s="1"/>
      <c r="I950" s="402"/>
      <c r="S950" s="402"/>
      <c r="T950" s="402"/>
      <c r="W950" s="404"/>
    </row>
    <row r="951">
      <c r="H951" s="1"/>
      <c r="I951" s="402"/>
      <c r="S951" s="402"/>
      <c r="T951" s="402"/>
      <c r="W951" s="404"/>
    </row>
    <row r="952">
      <c r="H952" s="1"/>
      <c r="I952" s="402"/>
      <c r="S952" s="402"/>
      <c r="T952" s="402"/>
      <c r="W952" s="404"/>
    </row>
    <row r="953">
      <c r="H953" s="1"/>
      <c r="I953" s="402"/>
      <c r="S953" s="402"/>
      <c r="T953" s="402"/>
      <c r="W953" s="404"/>
    </row>
    <row r="954">
      <c r="H954" s="1"/>
      <c r="I954" s="402"/>
      <c r="S954" s="402"/>
      <c r="T954" s="402"/>
      <c r="W954" s="404"/>
    </row>
    <row r="955">
      <c r="H955" s="1"/>
      <c r="I955" s="402"/>
      <c r="S955" s="402"/>
      <c r="T955" s="402"/>
      <c r="W955" s="404"/>
    </row>
    <row r="956">
      <c r="H956" s="1"/>
      <c r="I956" s="402"/>
      <c r="S956" s="402"/>
      <c r="T956" s="402"/>
      <c r="W956" s="404"/>
    </row>
    <row r="957">
      <c r="H957" s="1"/>
      <c r="I957" s="402"/>
      <c r="S957" s="402"/>
      <c r="T957" s="402"/>
      <c r="W957" s="404"/>
    </row>
    <row r="958">
      <c r="H958" s="1"/>
      <c r="I958" s="402"/>
      <c r="S958" s="402"/>
      <c r="T958" s="402"/>
      <c r="W958" s="404"/>
    </row>
    <row r="959">
      <c r="H959" s="1"/>
      <c r="I959" s="402"/>
      <c r="S959" s="402"/>
      <c r="T959" s="402"/>
      <c r="W959" s="404"/>
    </row>
    <row r="960">
      <c r="H960" s="1"/>
      <c r="I960" s="402"/>
      <c r="S960" s="402"/>
      <c r="T960" s="402"/>
      <c r="W960" s="404"/>
    </row>
    <row r="961">
      <c r="H961" s="1"/>
      <c r="I961" s="402"/>
      <c r="S961" s="402"/>
      <c r="T961" s="402"/>
      <c r="W961" s="404"/>
    </row>
    <row r="962">
      <c r="H962" s="1"/>
      <c r="I962" s="402"/>
      <c r="S962" s="402"/>
      <c r="T962" s="402"/>
      <c r="W962" s="404"/>
    </row>
    <row r="963">
      <c r="H963" s="1"/>
      <c r="I963" s="402"/>
      <c r="S963" s="402"/>
      <c r="T963" s="402"/>
      <c r="W963" s="404"/>
    </row>
    <row r="964">
      <c r="H964" s="1"/>
      <c r="I964" s="402"/>
      <c r="S964" s="402"/>
      <c r="T964" s="402"/>
      <c r="W964" s="404"/>
    </row>
    <row r="965">
      <c r="H965" s="1"/>
      <c r="I965" s="402"/>
      <c r="S965" s="402"/>
      <c r="T965" s="402"/>
      <c r="W965" s="404"/>
    </row>
    <row r="966">
      <c r="H966" s="1"/>
      <c r="I966" s="402"/>
      <c r="S966" s="402"/>
      <c r="T966" s="402"/>
      <c r="W966" s="404"/>
    </row>
    <row r="967">
      <c r="H967" s="1"/>
      <c r="I967" s="402"/>
      <c r="S967" s="402"/>
      <c r="T967" s="402"/>
      <c r="W967" s="404"/>
    </row>
    <row r="968">
      <c r="H968" s="1"/>
      <c r="I968" s="402"/>
      <c r="S968" s="402"/>
      <c r="T968" s="402"/>
      <c r="W968" s="404"/>
    </row>
    <row r="969">
      <c r="H969" s="1"/>
      <c r="I969" s="402"/>
      <c r="S969" s="402"/>
      <c r="T969" s="402"/>
      <c r="W969" s="404"/>
    </row>
    <row r="970">
      <c r="H970" s="1"/>
      <c r="I970" s="402"/>
      <c r="S970" s="402"/>
      <c r="T970" s="402"/>
      <c r="W970" s="404"/>
    </row>
    <row r="971">
      <c r="H971" s="1"/>
      <c r="I971" s="402"/>
      <c r="S971" s="402"/>
      <c r="T971" s="402"/>
      <c r="W971" s="404"/>
    </row>
    <row r="972">
      <c r="H972" s="1"/>
      <c r="I972" s="402"/>
      <c r="S972" s="402"/>
      <c r="T972" s="402"/>
      <c r="W972" s="404"/>
    </row>
    <row r="973">
      <c r="H973" s="1"/>
      <c r="I973" s="402"/>
      <c r="S973" s="402"/>
      <c r="T973" s="402"/>
      <c r="W973" s="404"/>
    </row>
    <row r="974">
      <c r="H974" s="1"/>
      <c r="I974" s="402"/>
      <c r="S974" s="402"/>
      <c r="T974" s="402"/>
      <c r="W974" s="404"/>
    </row>
    <row r="975">
      <c r="H975" s="1"/>
      <c r="I975" s="402"/>
      <c r="S975" s="402"/>
      <c r="T975" s="402"/>
      <c r="W975" s="404"/>
    </row>
    <row r="976">
      <c r="H976" s="1"/>
      <c r="I976" s="402"/>
      <c r="S976" s="402"/>
      <c r="T976" s="402"/>
      <c r="W976" s="404"/>
    </row>
    <row r="977">
      <c r="H977" s="1"/>
      <c r="I977" s="402"/>
      <c r="S977" s="402"/>
      <c r="T977" s="402"/>
      <c r="W977" s="404"/>
    </row>
    <row r="978">
      <c r="H978" s="1"/>
      <c r="I978" s="402"/>
      <c r="S978" s="402"/>
      <c r="T978" s="402"/>
      <c r="W978" s="404"/>
    </row>
    <row r="979">
      <c r="H979" s="1"/>
      <c r="I979" s="402"/>
      <c r="S979" s="402"/>
      <c r="T979" s="402"/>
      <c r="W979" s="404"/>
    </row>
    <row r="980">
      <c r="H980" s="1"/>
      <c r="I980" s="402"/>
      <c r="S980" s="402"/>
      <c r="T980" s="402"/>
      <c r="W980" s="404"/>
    </row>
    <row r="981">
      <c r="H981" s="1"/>
      <c r="I981" s="402"/>
      <c r="S981" s="402"/>
      <c r="T981" s="402"/>
      <c r="W981" s="404"/>
    </row>
    <row r="982">
      <c r="H982" s="1"/>
      <c r="I982" s="402"/>
      <c r="S982" s="402"/>
      <c r="T982" s="402"/>
      <c r="W982" s="404"/>
    </row>
    <row r="983">
      <c r="H983" s="1"/>
      <c r="I983" s="402"/>
      <c r="S983" s="402"/>
      <c r="T983" s="402"/>
      <c r="W983" s="404"/>
    </row>
    <row r="984">
      <c r="H984" s="1"/>
      <c r="I984" s="402"/>
      <c r="S984" s="402"/>
      <c r="T984" s="402"/>
      <c r="W984" s="404"/>
    </row>
    <row r="985">
      <c r="H985" s="1"/>
      <c r="I985" s="402"/>
      <c r="S985" s="402"/>
      <c r="T985" s="402"/>
      <c r="W985" s="404"/>
    </row>
    <row r="986">
      <c r="H986" s="1"/>
      <c r="I986" s="402"/>
      <c r="S986" s="402"/>
      <c r="T986" s="402"/>
      <c r="W986" s="404"/>
    </row>
    <row r="987">
      <c r="H987" s="1"/>
      <c r="I987" s="402"/>
      <c r="S987" s="402"/>
      <c r="T987" s="402"/>
      <c r="W987" s="404"/>
    </row>
    <row r="988">
      <c r="H988" s="1"/>
      <c r="I988" s="402"/>
      <c r="S988" s="402"/>
      <c r="T988" s="402"/>
      <c r="W988" s="404"/>
    </row>
    <row r="989">
      <c r="H989" s="1"/>
      <c r="I989" s="402"/>
      <c r="S989" s="402"/>
      <c r="T989" s="402"/>
      <c r="W989" s="404"/>
    </row>
    <row r="990">
      <c r="H990" s="1"/>
      <c r="I990" s="402"/>
      <c r="S990" s="402"/>
      <c r="T990" s="402"/>
      <c r="W990" s="404"/>
    </row>
    <row r="991">
      <c r="H991" s="1"/>
      <c r="I991" s="402"/>
      <c r="S991" s="402"/>
      <c r="T991" s="402"/>
      <c r="W991" s="404"/>
    </row>
    <row r="992">
      <c r="H992" s="1"/>
      <c r="I992" s="402"/>
      <c r="S992" s="402"/>
      <c r="T992" s="402"/>
      <c r="W992" s="404"/>
    </row>
    <row r="993">
      <c r="H993" s="1"/>
      <c r="I993" s="402"/>
      <c r="S993" s="402"/>
      <c r="T993" s="402"/>
      <c r="W993" s="404"/>
    </row>
    <row r="994">
      <c r="H994" s="1"/>
      <c r="I994" s="402"/>
      <c r="S994" s="402"/>
      <c r="T994" s="402"/>
      <c r="W994" s="404"/>
    </row>
    <row r="995">
      <c r="H995" s="1"/>
      <c r="I995" s="402"/>
      <c r="S995" s="402"/>
      <c r="T995" s="402"/>
      <c r="W995" s="404"/>
    </row>
    <row r="996">
      <c r="H996" s="1"/>
      <c r="I996" s="402"/>
      <c r="S996" s="402"/>
      <c r="T996" s="402"/>
      <c r="W996" s="404"/>
    </row>
    <row r="997">
      <c r="H997" s="1"/>
      <c r="I997" s="402"/>
      <c r="S997" s="402"/>
      <c r="T997" s="402"/>
      <c r="W997" s="404"/>
    </row>
    <row r="998">
      <c r="H998" s="1"/>
      <c r="I998" s="402"/>
      <c r="S998" s="402"/>
      <c r="T998" s="402"/>
      <c r="W998" s="404"/>
    </row>
    <row r="999">
      <c r="H999" s="1"/>
      <c r="I999" s="402"/>
      <c r="S999" s="402"/>
      <c r="T999" s="402"/>
      <c r="W999" s="404"/>
    </row>
    <row r="1000">
      <c r="H1000" s="1"/>
      <c r="I1000" s="402"/>
      <c r="S1000" s="402"/>
      <c r="T1000" s="402"/>
      <c r="W1000" s="404"/>
    </row>
  </sheetData>
  <hyperlinks>
    <hyperlink r:id="rId2" ref="D2"/>
    <hyperlink r:id="rId3" ref="D3"/>
    <hyperlink r:id="rId4" location="cph" ref="D4"/>
    <hyperlink r:id="rId5" ref="D5"/>
    <hyperlink r:id="rId6" ref="D6"/>
    <hyperlink r:id="rId7" ref="D7"/>
    <hyperlink r:id="rId8" ref="D8"/>
    <hyperlink r:id="rId9" location="cph" ref="D9"/>
    <hyperlink r:id="rId10" ref="D10"/>
    <hyperlink r:id="rId11" location="cph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location="cph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  <hyperlink r:id="rId28" ref="D28"/>
    <hyperlink r:id="rId29" ref="D29"/>
    <hyperlink r:id="rId30" ref="D30"/>
    <hyperlink r:id="rId31" ref="D31"/>
    <hyperlink r:id="rId32" ref="D32"/>
    <hyperlink r:id="rId33" ref="D33"/>
    <hyperlink r:id="rId34" ref="D34"/>
    <hyperlink r:id="rId35" ref="D35"/>
    <hyperlink r:id="rId36" ref="D36"/>
    <hyperlink r:id="rId37" ref="D37"/>
    <hyperlink r:id="rId38" ref="D38"/>
    <hyperlink r:id="rId39" location="cph" ref="D39"/>
    <hyperlink r:id="rId40" ref="D40"/>
    <hyperlink r:id="rId41" ref="Q40"/>
    <hyperlink r:id="rId42" ref="D41"/>
    <hyperlink r:id="rId43" ref="Q41"/>
    <hyperlink r:id="rId44" ref="D42"/>
    <hyperlink r:id="rId45" ref="Q42"/>
    <hyperlink r:id="rId46" ref="D43"/>
    <hyperlink r:id="rId47" ref="Q43"/>
    <hyperlink r:id="rId48" ref="D44"/>
    <hyperlink r:id="rId49" ref="D45"/>
    <hyperlink r:id="rId50" ref="Q45"/>
    <hyperlink r:id="rId51" ref="D46"/>
    <hyperlink r:id="rId52" ref="Q46"/>
    <hyperlink r:id="rId53" ref="D47"/>
    <hyperlink r:id="rId54" ref="Q47"/>
    <hyperlink r:id="rId55" ref="D48"/>
    <hyperlink r:id="rId56" ref="Q48"/>
    <hyperlink r:id="rId57" ref="D49"/>
    <hyperlink r:id="rId58" ref="Q49"/>
    <hyperlink r:id="rId59" ref="D50"/>
    <hyperlink r:id="rId60" ref="Q50"/>
    <hyperlink r:id="rId61" ref="D51"/>
    <hyperlink r:id="rId62" ref="Q51"/>
    <hyperlink r:id="rId63" ref="D52"/>
    <hyperlink r:id="rId64" ref="Q52"/>
    <hyperlink r:id="rId65" ref="D53"/>
    <hyperlink r:id="rId66" ref="Q53"/>
    <hyperlink r:id="rId67" ref="D54"/>
    <hyperlink r:id="rId68" ref="Q54"/>
    <hyperlink r:id="rId69" location="cph" ref="D55"/>
    <hyperlink r:id="rId70" ref="Q55"/>
    <hyperlink r:id="rId71" ref="D56"/>
    <hyperlink r:id="rId72" ref="Q56"/>
    <hyperlink r:id="rId73" ref="D57"/>
    <hyperlink r:id="rId74" ref="Q57"/>
    <hyperlink r:id="rId75" ref="D58"/>
    <hyperlink r:id="rId76" ref="Q58"/>
    <hyperlink r:id="rId77" ref="D59"/>
    <hyperlink r:id="rId78" ref="Q59"/>
    <hyperlink r:id="rId79" location="cph" ref="D60"/>
    <hyperlink r:id="rId80" ref="Q60"/>
    <hyperlink r:id="rId81" ref="D61"/>
    <hyperlink r:id="rId82" ref="Q61"/>
    <hyperlink r:id="rId83" ref="D62"/>
    <hyperlink r:id="rId84" ref="Q62"/>
    <hyperlink r:id="rId85" ref="D63"/>
    <hyperlink r:id="rId86" ref="Q63"/>
    <hyperlink r:id="rId87" ref="D64"/>
    <hyperlink r:id="rId88" ref="Q64"/>
    <hyperlink r:id="rId89" ref="D65"/>
    <hyperlink r:id="rId90" ref="Q65"/>
    <hyperlink r:id="rId91" ref="D66"/>
    <hyperlink r:id="rId92" ref="Q66"/>
    <hyperlink r:id="rId93" ref="D67"/>
    <hyperlink r:id="rId94" ref="Q67"/>
    <hyperlink r:id="rId95" location="cph" ref="D68"/>
    <hyperlink r:id="rId96" ref="Q68"/>
    <hyperlink r:id="rId97" ref="D69"/>
    <hyperlink r:id="rId98" ref="Q69"/>
    <hyperlink r:id="rId99" location="cph" ref="D70"/>
    <hyperlink r:id="rId100" ref="Q70"/>
    <hyperlink r:id="rId101" ref="D71"/>
    <hyperlink r:id="rId102" ref="Q71"/>
    <hyperlink r:id="rId103" ref="D72"/>
    <hyperlink r:id="rId104" ref="Q72"/>
    <hyperlink r:id="rId105" ref="D73"/>
    <hyperlink r:id="rId106" ref="Q73"/>
    <hyperlink r:id="rId107" ref="D74"/>
    <hyperlink r:id="rId108" ref="Q74"/>
    <hyperlink r:id="rId109" ref="D75"/>
    <hyperlink r:id="rId110" ref="Q75"/>
    <hyperlink r:id="rId111" ref="D76"/>
    <hyperlink r:id="rId112" ref="D77"/>
    <hyperlink r:id="rId113" ref="D78"/>
    <hyperlink r:id="rId114" ref="D79"/>
    <hyperlink r:id="rId115" ref="D80"/>
    <hyperlink r:id="rId116" ref="D81"/>
    <hyperlink r:id="rId117" ref="D82"/>
    <hyperlink r:id="rId118" ref="D83"/>
    <hyperlink r:id="rId119" ref="D84"/>
    <hyperlink r:id="rId120" ref="D85"/>
    <hyperlink r:id="rId121" location="cph" ref="D86"/>
    <hyperlink r:id="rId122" ref="D87"/>
    <hyperlink r:id="rId123" ref="D88"/>
    <hyperlink r:id="rId124" ref="D89"/>
    <hyperlink r:id="rId125" ref="D90"/>
    <hyperlink r:id="rId126" ref="D91"/>
    <hyperlink r:id="rId127" location="cph" ref="D92"/>
    <hyperlink r:id="rId128" ref="D93"/>
    <hyperlink r:id="rId129" location="cph" ref="D94"/>
    <hyperlink r:id="rId130" ref="D95"/>
    <hyperlink r:id="rId131" ref="D96"/>
    <hyperlink r:id="rId132" ref="D97"/>
    <hyperlink r:id="rId133" ref="D98"/>
    <hyperlink r:id="rId134" ref="D99"/>
    <hyperlink r:id="rId135" ref="D101"/>
    <hyperlink r:id="rId136" ref="D102"/>
    <hyperlink r:id="rId137" ref="D103"/>
    <hyperlink r:id="rId138" ref="D104"/>
    <hyperlink r:id="rId139" ref="D105"/>
    <hyperlink r:id="rId140" ref="D106"/>
  </hyperlinks>
  <drawing r:id="rId141"/>
  <legacyDrawing r:id="rId14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13.29"/>
    <col customWidth="1" min="2" max="2" width="37.57"/>
    <col customWidth="1" min="3" max="3" width="8.0"/>
    <col customWidth="1" min="4" max="4" width="13.29"/>
    <col customWidth="1" min="5" max="5" width="12.71"/>
    <col customWidth="1" min="6" max="29" width="8.71"/>
  </cols>
  <sheetData>
    <row r="1">
      <c r="E1" s="280" t="s">
        <v>774</v>
      </c>
      <c r="F1" s="280" t="s">
        <v>774</v>
      </c>
    </row>
    <row r="2">
      <c r="C2" s="1" t="s">
        <v>775</v>
      </c>
      <c r="D2" s="1" t="s">
        <v>776</v>
      </c>
      <c r="E2" s="119" t="s">
        <v>777</v>
      </c>
      <c r="F2" s="1" t="s">
        <v>778</v>
      </c>
    </row>
    <row r="3">
      <c r="B3" s="1" t="s">
        <v>779</v>
      </c>
      <c r="C3" s="1">
        <f>countA('hour tally'!J2:J106)</f>
        <v>105</v>
      </c>
      <c r="D3" s="433">
        <f>sum('hour tally'!H2:H106)</f>
        <v>146104</v>
      </c>
      <c r="E3" s="433">
        <f>sum('hour tally'!U2:U84)</f>
        <v>65093.13333</v>
      </c>
      <c r="F3" s="43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B4" s="1" t="s">
        <v>780</v>
      </c>
      <c r="C4">
        <f>COUNTA('hour tally'!J2:J30)</f>
        <v>29</v>
      </c>
      <c r="D4" s="434">
        <f>sum('hour tally'!U2:U30)</f>
        <v>48773</v>
      </c>
      <c r="E4" s="435">
        <f>sum('hour tally'!U2:U30)</f>
        <v>48773</v>
      </c>
      <c r="F4" s="434">
        <f>sum('hour tally'!W2:W30)</f>
        <v>600261</v>
      </c>
    </row>
    <row r="5">
      <c r="B5" s="119" t="s">
        <v>781</v>
      </c>
      <c r="C5" s="280">
        <v>3.0</v>
      </c>
      <c r="D5" s="434">
        <f>sum('hour tally'!H31:H32)</f>
        <v>2345</v>
      </c>
      <c r="E5" s="434">
        <f>D5*0.5</f>
        <v>1172.5</v>
      </c>
      <c r="F5" s="434"/>
    </row>
    <row r="6">
      <c r="B6" s="1" t="s">
        <v>782</v>
      </c>
      <c r="C6">
        <f>countA('hour tally'!U60:U62,'hour tally'!U71:U72,'hour tally'!U76:U84)</f>
        <v>14</v>
      </c>
      <c r="D6" s="434">
        <f>sum('hour tally'!H60:H62,'hour tally'!H71:H72,'hour tally'!H76:H84)</f>
        <v>27632</v>
      </c>
      <c r="E6" s="434">
        <f>sum('hour tally'!U60:U62,'hour tally'!U71:U72,'hour tally'!U76:U84)</f>
        <v>12065.8</v>
      </c>
      <c r="F6" s="434"/>
    </row>
    <row r="7">
      <c r="B7" s="1" t="s">
        <v>783</v>
      </c>
      <c r="C7">
        <f>countA('hour tally'!S34:S73,'hour tally'!S75:S84)</f>
        <v>50</v>
      </c>
      <c r="D7" s="434">
        <f>sum('hour tally'!H34:H84)</f>
        <v>88242</v>
      </c>
      <c r="E7" s="434">
        <f>sum('hour tally'!S34:S84)</f>
        <v>2861</v>
      </c>
      <c r="F7" s="434">
        <f>sum('hour tally'!W34:W59)</f>
        <v>17450.51</v>
      </c>
    </row>
    <row r="8">
      <c r="B8" s="119" t="s">
        <v>784</v>
      </c>
      <c r="C8" s="1">
        <f>countA('hour tally'!T38,'hour tally'!T47:T48,'hour tally'!T44,'hour tally'!T58,'hour tally'!T61,'hour tally'!T63:T71,'hour tally'!T73:T75,'hour tally'!T78:T79,'hour tally'!T81,'hour tally'!T83,'hour tally'!T69)</f>
        <v>23</v>
      </c>
      <c r="D8" s="434">
        <f>JROTC!C36</f>
        <v>50555</v>
      </c>
      <c r="E8" s="434">
        <f>JROTC!E36</f>
        <v>2879.2</v>
      </c>
      <c r="F8" s="434"/>
    </row>
    <row r="9">
      <c r="B9" s="280" t="s">
        <v>785</v>
      </c>
      <c r="C9">
        <f>countA('hour tally'!R85:R98)</f>
        <v>14</v>
      </c>
      <c r="D9" s="434">
        <f>sum('hour tally'!H85:H98)</f>
        <v>4780</v>
      </c>
      <c r="E9" s="434"/>
      <c r="F9" s="434"/>
    </row>
    <row r="10">
      <c r="B10" s="280" t="s">
        <v>786</v>
      </c>
      <c r="C10" s="280">
        <v>8.0</v>
      </c>
      <c r="D10" s="434">
        <f>sum('hour tally'!H99:H106)</f>
        <v>4161</v>
      </c>
      <c r="E10" s="434"/>
      <c r="F10" s="434"/>
    </row>
    <row r="11">
      <c r="D11" s="434"/>
      <c r="E11" s="434"/>
      <c r="F11" s="434">
        <f>sum(F7,F4)</f>
        <v>617711.51</v>
      </c>
    </row>
    <row r="14">
      <c r="B14" s="280" t="s">
        <v>787</v>
      </c>
      <c r="C14" s="280" t="s">
        <v>788</v>
      </c>
      <c r="D14" s="280" t="s">
        <v>789</v>
      </c>
      <c r="E14" s="280" t="s">
        <v>790</v>
      </c>
      <c r="F14" s="280" t="s">
        <v>94</v>
      </c>
    </row>
    <row r="15">
      <c r="B15" s="280" t="s">
        <v>791</v>
      </c>
      <c r="C15">
        <f>sum(rationale!K2:K32)</f>
        <v>16</v>
      </c>
      <c r="D15">
        <f>sum(rationale!K76:K104)</f>
        <v>23</v>
      </c>
      <c r="E15">
        <f>sum(rationale!K33:K54)</f>
        <v>6</v>
      </c>
      <c r="F15">
        <f t="shared" ref="F15:F24" si="1">sum(C15:E15)</f>
        <v>45</v>
      </c>
    </row>
    <row r="16">
      <c r="B16" s="280" t="s">
        <v>792</v>
      </c>
      <c r="C16">
        <f>sum(rationale!L2:L32)</f>
        <v>23</v>
      </c>
      <c r="D16">
        <f>sum(rationale!L76:L104)</f>
        <v>4</v>
      </c>
      <c r="E16">
        <f>sum(rationale!L33:L54)</f>
        <v>1</v>
      </c>
      <c r="F16">
        <f t="shared" si="1"/>
        <v>28</v>
      </c>
      <c r="U16" s="280"/>
    </row>
    <row r="17">
      <c r="B17" s="280" t="s">
        <v>793</v>
      </c>
      <c r="C17">
        <f>sum(rationale!M2:M32)</f>
        <v>9</v>
      </c>
      <c r="D17">
        <f>sum(rationale!M76:M104)</f>
        <v>5</v>
      </c>
      <c r="E17">
        <f>sum(rationale!M33:M54)</f>
        <v>7</v>
      </c>
      <c r="F17">
        <f t="shared" si="1"/>
        <v>21</v>
      </c>
    </row>
    <row r="18">
      <c r="B18" s="280" t="s">
        <v>794</v>
      </c>
      <c r="C18">
        <f>sum(rationale!N2:N32)</f>
        <v>24</v>
      </c>
      <c r="D18">
        <f>sum(rationale!N76:N104)</f>
        <v>15</v>
      </c>
      <c r="E18">
        <f>sum(rationale!N33:N54)</f>
        <v>5</v>
      </c>
      <c r="F18">
        <f t="shared" si="1"/>
        <v>44</v>
      </c>
    </row>
    <row r="19">
      <c r="B19" s="280" t="s">
        <v>795</v>
      </c>
      <c r="C19">
        <f>sum(rationale!O2:O32)</f>
        <v>4</v>
      </c>
      <c r="D19">
        <f>sum(rationale!O76:O104)</f>
        <v>9</v>
      </c>
      <c r="E19">
        <f>sum(rationale!O33:O54)</f>
        <v>0</v>
      </c>
      <c r="F19">
        <f t="shared" si="1"/>
        <v>13</v>
      </c>
    </row>
    <row r="20">
      <c r="B20" s="280" t="s">
        <v>796</v>
      </c>
      <c r="C20">
        <f>sum(rationale!P2:P32)</f>
        <v>6</v>
      </c>
      <c r="D20">
        <f>sum(rationale!P76:P104)</f>
        <v>11</v>
      </c>
      <c r="E20">
        <f>sum(rationale!P33:P54)</f>
        <v>9</v>
      </c>
      <c r="F20">
        <f t="shared" si="1"/>
        <v>26</v>
      </c>
    </row>
    <row r="21">
      <c r="B21" s="280" t="s">
        <v>797</v>
      </c>
      <c r="C21">
        <f>sum(rationale!Q2:Q32)</f>
        <v>4</v>
      </c>
      <c r="D21">
        <f>sum(rationale!Q76:Q104)</f>
        <v>11</v>
      </c>
      <c r="E21">
        <f>sum(rationale!Q33:Q54)</f>
        <v>3</v>
      </c>
      <c r="F21">
        <f t="shared" si="1"/>
        <v>18</v>
      </c>
    </row>
    <row r="22">
      <c r="B22" s="280" t="s">
        <v>798</v>
      </c>
      <c r="C22">
        <f>sum(rationale!R2:R32)</f>
        <v>1</v>
      </c>
      <c r="D22">
        <f>sum(rationale!R76:R104)</f>
        <v>5</v>
      </c>
      <c r="E22">
        <f>sum(rationale!R33:R54)</f>
        <v>2</v>
      </c>
      <c r="F22">
        <f t="shared" si="1"/>
        <v>8</v>
      </c>
    </row>
    <row r="23">
      <c r="B23" s="280" t="s">
        <v>788</v>
      </c>
      <c r="C23">
        <f>sum(rationale!S2:S32)</f>
        <v>6</v>
      </c>
      <c r="D23">
        <f>sum(rationale!S76:S104)</f>
        <v>2</v>
      </c>
      <c r="E23">
        <f>sum(rationale!S33:S54)</f>
        <v>5</v>
      </c>
      <c r="F23">
        <f t="shared" si="1"/>
        <v>13</v>
      </c>
    </row>
    <row r="24">
      <c r="B24" s="280" t="s">
        <v>799</v>
      </c>
      <c r="C24">
        <f>sum(rationale!T2:T32)</f>
        <v>0</v>
      </c>
      <c r="D24">
        <f>sum(rationale!T76:T104)</f>
        <v>0</v>
      </c>
      <c r="E24">
        <f>sum(rationale!T33:T54)</f>
        <v>2</v>
      </c>
      <c r="F24">
        <f t="shared" si="1"/>
        <v>2</v>
      </c>
    </row>
    <row r="26">
      <c r="B26" s="280" t="s">
        <v>787</v>
      </c>
      <c r="C26" s="280" t="s">
        <v>788</v>
      </c>
      <c r="D26" s="280" t="s">
        <v>789</v>
      </c>
      <c r="E26" s="280" t="s">
        <v>790</v>
      </c>
      <c r="F26" s="280" t="s">
        <v>94</v>
      </c>
    </row>
    <row r="27">
      <c r="B27" s="280" t="s">
        <v>582</v>
      </c>
      <c r="C27">
        <f>sum(rationale_bin!V2:V32)</f>
        <v>22</v>
      </c>
      <c r="D27">
        <f>sum(rationale_bin!V76:V104)</f>
        <v>25</v>
      </c>
      <c r="E27">
        <f>sum(rationale_bin!V33:V54)</f>
        <v>13</v>
      </c>
      <c r="F27">
        <f t="shared" ref="F27:F31" si="2">sum(C27:E27)</f>
        <v>60</v>
      </c>
    </row>
    <row r="28">
      <c r="B28" s="280" t="s">
        <v>583</v>
      </c>
      <c r="C28">
        <f>sum(rationale_bin!W2:W32)</f>
        <v>26</v>
      </c>
      <c r="D28">
        <f>sum(rationale_bin!W76:W104)</f>
        <v>16</v>
      </c>
      <c r="E28">
        <f>sum(rationale_bin!W33:W54)</f>
        <v>6</v>
      </c>
      <c r="F28">
        <f t="shared" si="2"/>
        <v>48</v>
      </c>
    </row>
    <row r="29">
      <c r="B29" s="280" t="s">
        <v>584</v>
      </c>
      <c r="C29">
        <f>sum(rationale_bin!X2:X32)</f>
        <v>5</v>
      </c>
      <c r="D29">
        <f>sum(rationale_bin!X76:X104)</f>
        <v>13</v>
      </c>
      <c r="E29">
        <f>sum(rationale_bin!X33:X54)</f>
        <v>2</v>
      </c>
      <c r="F29">
        <f t="shared" si="2"/>
        <v>20</v>
      </c>
    </row>
    <row r="30">
      <c r="B30" s="280" t="s">
        <v>585</v>
      </c>
      <c r="C30">
        <f>sum(rationale_bin!Y2:Y32)</f>
        <v>10</v>
      </c>
      <c r="D30">
        <f>sum(rationale_bin!Y76:Y104)</f>
        <v>14</v>
      </c>
      <c r="E30">
        <f>sum(rationale_bin!Y33:Y54)</f>
        <v>9</v>
      </c>
      <c r="F30">
        <f t="shared" si="2"/>
        <v>33</v>
      </c>
    </row>
    <row r="31">
      <c r="B31" s="280" t="s">
        <v>586</v>
      </c>
      <c r="C31">
        <f>sum(rationale_bin!Z2:Z32)</f>
        <v>23</v>
      </c>
      <c r="D31">
        <f>sum(rationale_bin!Z76:Z104)</f>
        <v>4</v>
      </c>
      <c r="E31">
        <f>sum(rationale_bin!Z33:Z54)</f>
        <v>3</v>
      </c>
      <c r="F31">
        <f t="shared" si="2"/>
        <v>30</v>
      </c>
    </row>
    <row r="41">
      <c r="B41" s="280" t="s">
        <v>800</v>
      </c>
      <c r="C41" s="436" t="s">
        <v>801</v>
      </c>
      <c r="D41" s="437" t="s">
        <v>807</v>
      </c>
      <c r="E41" s="437" t="s">
        <v>814</v>
      </c>
      <c r="F41" s="280" t="s">
        <v>94</v>
      </c>
    </row>
    <row r="42">
      <c r="B42" s="280" t="s">
        <v>815</v>
      </c>
      <c r="C42" s="364">
        <v>29.0</v>
      </c>
      <c r="D42" s="280">
        <v>3.0</v>
      </c>
      <c r="E42" s="280">
        <v>73.0</v>
      </c>
      <c r="F42">
        <f t="shared" ref="F42:F50" si="3">sum(C42:E42)</f>
        <v>105</v>
      </c>
    </row>
    <row r="43">
      <c r="B43" s="439" t="s">
        <v>816</v>
      </c>
      <c r="C43">
        <f>countA(tracking!E2:E25)</f>
        <v>24</v>
      </c>
      <c r="D43" s="280">
        <v>0.0</v>
      </c>
      <c r="E43">
        <f>CountIF(tracking!E34:E106,"Yes")</f>
        <v>13</v>
      </c>
      <c r="F43">
        <f t="shared" si="3"/>
        <v>37</v>
      </c>
    </row>
    <row r="44">
      <c r="B44" s="436" t="s">
        <v>825</v>
      </c>
      <c r="C44">
        <f>sum(tracking!F8:F30)</f>
        <v>27</v>
      </c>
      <c r="D44" s="280">
        <v>0.0</v>
      </c>
      <c r="E44" s="280">
        <v>0.0</v>
      </c>
      <c r="F44">
        <f t="shared" si="3"/>
        <v>27</v>
      </c>
    </row>
    <row r="45">
      <c r="B45" s="436" t="s">
        <v>827</v>
      </c>
      <c r="C45">
        <f>sum(tracking!I2:I30)</f>
        <v>23</v>
      </c>
      <c r="D45" s="280">
        <v>0.0</v>
      </c>
      <c r="E45">
        <f>SUM(tracking!I34:I106)</f>
        <v>10</v>
      </c>
      <c r="F45">
        <f t="shared" si="3"/>
        <v>33</v>
      </c>
    </row>
    <row r="46">
      <c r="B46" s="436" t="s">
        <v>832</v>
      </c>
      <c r="C46">
        <f>sum(tracking!J2:J30)</f>
        <v>0</v>
      </c>
      <c r="D46" s="280">
        <v>0.0</v>
      </c>
      <c r="E46">
        <f>SUM(tracking!J34:J106)</f>
        <v>5</v>
      </c>
      <c r="F46">
        <f t="shared" si="3"/>
        <v>5</v>
      </c>
    </row>
    <row r="47">
      <c r="B47" s="436" t="s">
        <v>833</v>
      </c>
      <c r="C47" s="280">
        <v>0.0</v>
      </c>
      <c r="D47" s="280">
        <v>0.0</v>
      </c>
      <c r="E47">
        <f>SUM(tracking!L33:L105)</f>
        <v>0</v>
      </c>
      <c r="F47">
        <f t="shared" si="3"/>
        <v>0</v>
      </c>
    </row>
    <row r="48">
      <c r="B48" s="436" t="s">
        <v>834</v>
      </c>
      <c r="C48" s="280">
        <v>3.0</v>
      </c>
      <c r="D48" s="280">
        <v>0.0</v>
      </c>
      <c r="E48">
        <f>SUM(tracking!L34:L106)</f>
        <v>0</v>
      </c>
      <c r="F48">
        <f t="shared" si="3"/>
        <v>3</v>
      </c>
    </row>
    <row r="49">
      <c r="B49" s="436" t="s">
        <v>668</v>
      </c>
      <c r="C49">
        <f>sum(tracking!N2:N30)</f>
        <v>2</v>
      </c>
      <c r="D49" s="280">
        <v>3.0</v>
      </c>
      <c r="E49">
        <f>SUM(tracking!M34:M106)</f>
        <v>0</v>
      </c>
      <c r="F49">
        <f t="shared" si="3"/>
        <v>5</v>
      </c>
    </row>
    <row r="50">
      <c r="B50" s="436" t="s">
        <v>835</v>
      </c>
      <c r="C50">
        <f>sum(tracking!H2:H30)</f>
        <v>1</v>
      </c>
      <c r="D50" s="280">
        <v>0.0</v>
      </c>
      <c r="E50">
        <f>SUM(tracking!G34:G106)</f>
        <v>0</v>
      </c>
      <c r="F50">
        <f t="shared" si="3"/>
        <v>1</v>
      </c>
    </row>
    <row r="52">
      <c r="B52" s="280" t="s">
        <v>836</v>
      </c>
    </row>
    <row r="54">
      <c r="A54" s="280" t="s">
        <v>837</v>
      </c>
      <c r="B54" s="280" t="s">
        <v>838</v>
      </c>
      <c r="C54" s="440" t="s">
        <v>94</v>
      </c>
    </row>
    <row r="55">
      <c r="A55" s="280" t="s">
        <v>839</v>
      </c>
      <c r="B55" s="280" t="s">
        <v>741</v>
      </c>
      <c r="C55">
        <v>5.0</v>
      </c>
    </row>
    <row r="56">
      <c r="B56" s="280" t="s">
        <v>742</v>
      </c>
      <c r="C56">
        <v>4.0</v>
      </c>
    </row>
    <row r="57">
      <c r="B57" s="280" t="s">
        <v>743</v>
      </c>
      <c r="C57">
        <v>4.0</v>
      </c>
    </row>
    <row r="58">
      <c r="B58" s="280" t="s">
        <v>744</v>
      </c>
      <c r="C58">
        <v>2.0</v>
      </c>
    </row>
    <row r="59">
      <c r="A59" s="280" t="s">
        <v>840</v>
      </c>
      <c r="B59" s="280" t="s">
        <v>745</v>
      </c>
      <c r="C59">
        <v>25.0</v>
      </c>
    </row>
    <row r="60">
      <c r="B60" s="280" t="s">
        <v>746</v>
      </c>
      <c r="C60">
        <v>11.0</v>
      </c>
    </row>
    <row r="61">
      <c r="B61" s="280" t="s">
        <v>747</v>
      </c>
      <c r="C61">
        <v>5.0</v>
      </c>
    </row>
    <row r="62">
      <c r="B62" s="280" t="s">
        <v>748</v>
      </c>
      <c r="C62">
        <v>8.0</v>
      </c>
    </row>
    <row r="63">
      <c r="B63" s="280" t="s">
        <v>749</v>
      </c>
      <c r="C63">
        <v>4.0</v>
      </c>
    </row>
    <row r="64">
      <c r="A64" s="280" t="s">
        <v>841</v>
      </c>
      <c r="B64" s="280" t="s">
        <v>750</v>
      </c>
      <c r="C64">
        <v>19.0</v>
      </c>
    </row>
    <row r="65">
      <c r="B65" s="280" t="s">
        <v>751</v>
      </c>
      <c r="C65">
        <v>2.0</v>
      </c>
    </row>
    <row r="66">
      <c r="B66" s="280" t="s">
        <v>752</v>
      </c>
      <c r="C66">
        <v>3.0</v>
      </c>
    </row>
    <row r="67">
      <c r="B67" s="280" t="s">
        <v>753</v>
      </c>
      <c r="C67">
        <v>12.0</v>
      </c>
    </row>
    <row r="68">
      <c r="A68" s="280" t="s">
        <v>842</v>
      </c>
      <c r="B68" s="280" t="s">
        <v>754</v>
      </c>
      <c r="C68">
        <v>24.0</v>
      </c>
    </row>
    <row r="69">
      <c r="B69" s="280" t="s">
        <v>755</v>
      </c>
      <c r="C69">
        <v>2.0</v>
      </c>
    </row>
    <row r="70">
      <c r="B70" s="280" t="s">
        <v>756</v>
      </c>
      <c r="C70">
        <v>23.0</v>
      </c>
    </row>
    <row r="71">
      <c r="B71" s="280" t="s">
        <v>757</v>
      </c>
      <c r="C71">
        <v>9.0</v>
      </c>
    </row>
    <row r="72">
      <c r="B72" s="280" t="s">
        <v>758</v>
      </c>
      <c r="C72">
        <v>9.0</v>
      </c>
    </row>
    <row r="73">
      <c r="B73" s="280" t="s">
        <v>759</v>
      </c>
      <c r="C73">
        <v>25.0</v>
      </c>
    </row>
    <row r="74">
      <c r="A74" s="280" t="s">
        <v>843</v>
      </c>
      <c r="B74" s="280" t="s">
        <v>760</v>
      </c>
      <c r="C74">
        <v>19.0</v>
      </c>
    </row>
    <row r="75">
      <c r="B75" s="280" t="s">
        <v>761</v>
      </c>
      <c r="C75">
        <v>19.0</v>
      </c>
    </row>
    <row r="76">
      <c r="B76" s="280" t="s">
        <v>762</v>
      </c>
      <c r="C76">
        <v>7.0</v>
      </c>
    </row>
    <row r="77">
      <c r="B77" s="280" t="s">
        <v>763</v>
      </c>
      <c r="C77">
        <v>21.0</v>
      </c>
    </row>
    <row r="78">
      <c r="B78" s="280" t="s">
        <v>764</v>
      </c>
      <c r="C78">
        <v>2.0</v>
      </c>
    </row>
    <row r="79">
      <c r="B79" s="280" t="s">
        <v>765</v>
      </c>
      <c r="C79">
        <v>2.0</v>
      </c>
    </row>
    <row r="80">
      <c r="A80" s="280" t="s">
        <v>844</v>
      </c>
      <c r="B80" s="280" t="s">
        <v>766</v>
      </c>
      <c r="C80">
        <v>2.0</v>
      </c>
    </row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8.43"/>
    <col customWidth="1" min="2" max="3" width="14.43"/>
    <col customWidth="1" min="4" max="5" width="29.0"/>
    <col customWidth="1" min="6" max="6" width="28.71"/>
  </cols>
  <sheetData>
    <row r="1">
      <c r="A1" s="103" t="s">
        <v>2</v>
      </c>
      <c r="B1" s="330" t="s">
        <v>564</v>
      </c>
      <c r="C1" s="401" t="s">
        <v>659</v>
      </c>
      <c r="D1" s="280" t="s">
        <v>740</v>
      </c>
      <c r="E1" s="280" t="s">
        <v>741</v>
      </c>
      <c r="F1" s="280" t="s">
        <v>742</v>
      </c>
      <c r="G1" s="280" t="s">
        <v>743</v>
      </c>
      <c r="H1" s="280" t="s">
        <v>744</v>
      </c>
      <c r="I1" s="280" t="s">
        <v>745</v>
      </c>
      <c r="J1" s="280" t="s">
        <v>746</v>
      </c>
      <c r="K1" s="280" t="s">
        <v>747</v>
      </c>
      <c r="L1" s="280" t="s">
        <v>748</v>
      </c>
      <c r="M1" s="280" t="s">
        <v>749</v>
      </c>
      <c r="N1" s="280" t="s">
        <v>750</v>
      </c>
      <c r="O1" s="280" t="s">
        <v>751</v>
      </c>
      <c r="P1" s="280" t="s">
        <v>752</v>
      </c>
      <c r="Q1" s="280" t="s">
        <v>753</v>
      </c>
      <c r="R1" s="280" t="s">
        <v>754</v>
      </c>
      <c r="S1" s="280" t="s">
        <v>755</v>
      </c>
      <c r="T1" s="280" t="s">
        <v>756</v>
      </c>
      <c r="U1" s="280" t="s">
        <v>757</v>
      </c>
      <c r="V1" s="280" t="s">
        <v>758</v>
      </c>
      <c r="W1" s="280" t="s">
        <v>759</v>
      </c>
      <c r="X1" s="280" t="s">
        <v>760</v>
      </c>
      <c r="Y1" s="280" t="s">
        <v>761</v>
      </c>
      <c r="Z1" s="280" t="s">
        <v>762</v>
      </c>
      <c r="AA1" s="280" t="s">
        <v>763</v>
      </c>
      <c r="AB1" s="280" t="s">
        <v>764</v>
      </c>
      <c r="AC1" s="280" t="s">
        <v>765</v>
      </c>
      <c r="AD1" s="280" t="s">
        <v>766</v>
      </c>
    </row>
    <row r="2">
      <c r="A2" s="423" t="s">
        <v>346</v>
      </c>
      <c r="B2" s="414" t="s">
        <v>736</v>
      </c>
      <c r="C2" s="340" t="s">
        <v>251</v>
      </c>
      <c r="D2" s="280" t="s">
        <v>767</v>
      </c>
      <c r="H2" s="280"/>
      <c r="I2" s="280">
        <v>1.0</v>
      </c>
      <c r="J2" s="280">
        <v>1.0</v>
      </c>
      <c r="K2" s="280">
        <v>1.0</v>
      </c>
      <c r="N2" s="280">
        <v>1.0</v>
      </c>
      <c r="R2" s="280">
        <v>1.0</v>
      </c>
      <c r="S2" s="280"/>
      <c r="T2" s="280">
        <v>1.0</v>
      </c>
      <c r="W2" s="280">
        <v>1.0</v>
      </c>
      <c r="X2" s="280">
        <v>1.0</v>
      </c>
      <c r="Y2" s="280">
        <v>1.0</v>
      </c>
      <c r="AA2" s="280">
        <v>1.0</v>
      </c>
      <c r="AB2" s="280">
        <v>1.0</v>
      </c>
    </row>
    <row r="3">
      <c r="A3" s="345" t="s">
        <v>152</v>
      </c>
      <c r="B3" s="371" t="s">
        <v>671</v>
      </c>
      <c r="C3" s="407" t="s">
        <v>251</v>
      </c>
      <c r="D3" s="280" t="s">
        <v>767</v>
      </c>
      <c r="E3" s="280" t="s">
        <v>768</v>
      </c>
      <c r="H3" s="280"/>
      <c r="I3" s="280">
        <v>1.0</v>
      </c>
      <c r="L3" s="280">
        <v>1.0</v>
      </c>
      <c r="M3" s="280"/>
      <c r="N3" s="280">
        <v>1.0</v>
      </c>
      <c r="R3" s="280">
        <v>1.0</v>
      </c>
      <c r="S3" s="280"/>
      <c r="T3" s="280">
        <v>1.0</v>
      </c>
      <c r="W3" s="280">
        <v>1.0</v>
      </c>
      <c r="X3" s="280">
        <v>1.0</v>
      </c>
      <c r="Y3" s="280">
        <v>1.0</v>
      </c>
      <c r="AA3" s="280">
        <v>1.0</v>
      </c>
    </row>
    <row r="4">
      <c r="A4" s="334" t="s">
        <v>50</v>
      </c>
      <c r="B4" s="336" t="s">
        <v>577</v>
      </c>
      <c r="C4" s="405" t="s">
        <v>251</v>
      </c>
      <c r="D4" s="280" t="s">
        <v>767</v>
      </c>
      <c r="E4" s="280">
        <v>1.0</v>
      </c>
      <c r="F4" s="280">
        <v>1.0</v>
      </c>
      <c r="G4" s="280">
        <v>1.0</v>
      </c>
      <c r="H4" s="280"/>
      <c r="I4" s="280">
        <v>1.0</v>
      </c>
      <c r="J4" s="280"/>
      <c r="K4" s="280"/>
      <c r="L4" s="280"/>
      <c r="M4" s="280"/>
      <c r="N4" s="280"/>
      <c r="O4" s="280"/>
      <c r="P4" s="280"/>
      <c r="Q4" s="280">
        <v>1.0</v>
      </c>
      <c r="R4" s="280">
        <v>1.0</v>
      </c>
      <c r="S4" s="280"/>
      <c r="T4" s="280">
        <v>1.0</v>
      </c>
      <c r="U4" s="280">
        <v>1.0</v>
      </c>
      <c r="V4" s="280">
        <v>1.0</v>
      </c>
      <c r="W4" s="280">
        <v>1.0</v>
      </c>
      <c r="X4" s="280">
        <v>1.0</v>
      </c>
      <c r="Y4" s="280">
        <v>1.0</v>
      </c>
      <c r="Z4" s="280">
        <v>1.0</v>
      </c>
      <c r="AA4" s="280">
        <v>1.0</v>
      </c>
      <c r="AB4" s="280"/>
      <c r="AD4" s="280">
        <v>1.0</v>
      </c>
    </row>
    <row r="5">
      <c r="A5" s="334" t="s">
        <v>255</v>
      </c>
      <c r="B5" s="336" t="s">
        <v>600</v>
      </c>
      <c r="C5" s="405" t="s">
        <v>251</v>
      </c>
      <c r="D5" s="280" t="s">
        <v>767</v>
      </c>
      <c r="H5" s="280"/>
      <c r="I5" s="280">
        <v>1.0</v>
      </c>
      <c r="J5" s="280">
        <v>1.0</v>
      </c>
      <c r="K5" s="280">
        <v>1.0</v>
      </c>
      <c r="N5" s="280">
        <v>1.0</v>
      </c>
      <c r="O5" s="280">
        <v>1.0</v>
      </c>
      <c r="Q5" s="280">
        <v>1.0</v>
      </c>
      <c r="R5" s="280">
        <v>1.0</v>
      </c>
      <c r="S5" s="280"/>
      <c r="T5" s="280">
        <v>1.0</v>
      </c>
      <c r="W5" s="280">
        <v>1.0</v>
      </c>
      <c r="X5" s="280">
        <v>1.0</v>
      </c>
      <c r="Y5" s="280">
        <v>1.0</v>
      </c>
      <c r="Z5" s="280">
        <v>1.0</v>
      </c>
      <c r="AA5" s="280">
        <v>1.0</v>
      </c>
    </row>
    <row r="6">
      <c r="A6" s="334" t="s">
        <v>88</v>
      </c>
      <c r="B6" s="336" t="s">
        <v>579</v>
      </c>
      <c r="C6" s="405" t="s">
        <v>251</v>
      </c>
      <c r="D6" s="280" t="s">
        <v>767</v>
      </c>
      <c r="G6" s="280">
        <v>1.0</v>
      </c>
      <c r="H6" s="280"/>
      <c r="I6" s="280">
        <v>1.0</v>
      </c>
      <c r="J6" s="280"/>
      <c r="K6" s="280"/>
      <c r="L6" s="280"/>
      <c r="M6" s="280"/>
      <c r="N6" s="280"/>
      <c r="O6" s="280"/>
      <c r="P6" s="280"/>
      <c r="Q6" s="280">
        <v>1.0</v>
      </c>
      <c r="R6" s="280">
        <v>1.0</v>
      </c>
      <c r="S6" s="280"/>
      <c r="T6" s="280">
        <v>1.0</v>
      </c>
      <c r="U6" s="280">
        <v>1.0</v>
      </c>
      <c r="V6" s="280">
        <v>1.0</v>
      </c>
      <c r="W6" s="280">
        <v>1.0</v>
      </c>
      <c r="X6" s="280">
        <v>1.0</v>
      </c>
      <c r="Y6" s="280">
        <v>1.0</v>
      </c>
      <c r="Z6" s="280">
        <v>1.0</v>
      </c>
      <c r="AA6" s="280">
        <v>1.0</v>
      </c>
    </row>
    <row r="7">
      <c r="A7" s="334" t="s">
        <v>178</v>
      </c>
      <c r="B7" s="336" t="s">
        <v>593</v>
      </c>
      <c r="C7" s="405" t="s">
        <v>251</v>
      </c>
      <c r="D7" s="280" t="s">
        <v>767</v>
      </c>
      <c r="E7" s="280">
        <v>1.0</v>
      </c>
      <c r="H7" s="280"/>
      <c r="I7" s="280">
        <v>1.0</v>
      </c>
      <c r="J7" s="280">
        <v>1.0</v>
      </c>
      <c r="K7" s="280">
        <v>1.0</v>
      </c>
      <c r="L7" s="280">
        <v>1.0</v>
      </c>
      <c r="M7" s="280"/>
      <c r="N7" s="280">
        <v>1.0</v>
      </c>
      <c r="R7" s="280">
        <v>1.0</v>
      </c>
      <c r="U7" s="280">
        <v>1.0</v>
      </c>
      <c r="V7" s="280">
        <v>1.0</v>
      </c>
      <c r="W7" s="280">
        <v>1.0</v>
      </c>
      <c r="AA7" s="280">
        <v>1.0</v>
      </c>
    </row>
    <row r="8">
      <c r="A8" s="334" t="s">
        <v>201</v>
      </c>
      <c r="B8" s="336" t="s">
        <v>594</v>
      </c>
      <c r="C8" s="405" t="s">
        <v>251</v>
      </c>
      <c r="D8" s="280" t="s">
        <v>767</v>
      </c>
      <c r="E8" s="280" t="s">
        <v>769</v>
      </c>
      <c r="H8" s="280"/>
      <c r="I8" s="280">
        <v>1.0</v>
      </c>
      <c r="L8" s="280">
        <v>1.0</v>
      </c>
      <c r="M8" s="280"/>
      <c r="N8" s="280">
        <v>1.0</v>
      </c>
      <c r="O8" s="280"/>
      <c r="P8" s="280"/>
      <c r="Q8" s="280">
        <v>1.0</v>
      </c>
      <c r="R8" s="280">
        <v>1.0</v>
      </c>
      <c r="S8" s="280"/>
      <c r="T8" s="280">
        <v>1.0</v>
      </c>
      <c r="U8" s="280">
        <v>1.0</v>
      </c>
      <c r="V8" s="280">
        <v>1.0</v>
      </c>
      <c r="W8" s="280">
        <v>1.0</v>
      </c>
      <c r="X8" s="280">
        <v>1.0</v>
      </c>
      <c r="Y8" s="280">
        <v>1.0</v>
      </c>
      <c r="Z8" s="280">
        <v>1.0</v>
      </c>
      <c r="AA8" s="280">
        <v>1.0</v>
      </c>
    </row>
    <row r="9">
      <c r="A9" s="334" t="s">
        <v>215</v>
      </c>
      <c r="B9" s="406" t="s">
        <v>672</v>
      </c>
      <c r="C9" s="405" t="s">
        <v>251</v>
      </c>
      <c r="D9" s="280" t="s">
        <v>767</v>
      </c>
      <c r="H9" s="280"/>
      <c r="I9" s="280">
        <v>1.0</v>
      </c>
      <c r="J9" s="280">
        <v>1.0</v>
      </c>
      <c r="R9" s="280">
        <v>1.0</v>
      </c>
      <c r="S9" s="280"/>
      <c r="T9" s="280">
        <v>1.0</v>
      </c>
      <c r="U9" s="280">
        <v>1.0</v>
      </c>
      <c r="V9" s="280">
        <v>1.0</v>
      </c>
      <c r="W9" s="280">
        <v>1.0</v>
      </c>
      <c r="X9" s="280">
        <v>1.0</v>
      </c>
      <c r="Y9" s="280">
        <v>1.0</v>
      </c>
      <c r="Z9" s="280">
        <v>1.0</v>
      </c>
      <c r="AA9" s="280">
        <v>1.0</v>
      </c>
      <c r="AB9" s="280">
        <v>1.0</v>
      </c>
      <c r="AD9" s="280"/>
    </row>
    <row r="10">
      <c r="A10" s="353" t="s">
        <v>228</v>
      </c>
      <c r="B10" s="354" t="s">
        <v>596</v>
      </c>
      <c r="C10" s="405" t="s">
        <v>251</v>
      </c>
      <c r="D10" s="280" t="s">
        <v>767</v>
      </c>
      <c r="E10" s="280">
        <v>1.0</v>
      </c>
      <c r="F10" s="280">
        <v>1.0</v>
      </c>
      <c r="H10" s="280"/>
      <c r="I10" s="280">
        <v>1.0</v>
      </c>
      <c r="J10" s="280">
        <v>1.0</v>
      </c>
      <c r="M10" s="280">
        <v>1.0</v>
      </c>
      <c r="N10" s="280">
        <v>1.0</v>
      </c>
      <c r="O10" s="280"/>
      <c r="P10" s="280">
        <v>1.0</v>
      </c>
      <c r="R10" s="280">
        <v>1.0</v>
      </c>
      <c r="S10" s="280"/>
      <c r="T10" s="280">
        <v>1.0</v>
      </c>
      <c r="W10" s="280">
        <v>1.0</v>
      </c>
      <c r="X10" s="280">
        <v>1.0</v>
      </c>
      <c r="Y10" s="280">
        <v>1.0</v>
      </c>
      <c r="AA10" s="280">
        <v>1.0</v>
      </c>
    </row>
    <row r="11">
      <c r="A11" s="334" t="s">
        <v>236</v>
      </c>
      <c r="B11" s="336" t="s">
        <v>597</v>
      </c>
      <c r="C11" s="405" t="s">
        <v>251</v>
      </c>
      <c r="D11" s="280" t="s">
        <v>767</v>
      </c>
      <c r="E11" s="280">
        <v>1.0</v>
      </c>
      <c r="F11" s="280">
        <v>1.0</v>
      </c>
      <c r="H11" s="280"/>
      <c r="I11" s="280">
        <v>1.0</v>
      </c>
      <c r="J11" s="280">
        <v>1.0</v>
      </c>
      <c r="M11" s="280">
        <v>1.0</v>
      </c>
      <c r="N11" s="280">
        <v>1.0</v>
      </c>
      <c r="O11" s="280"/>
      <c r="P11" s="280">
        <v>1.0</v>
      </c>
      <c r="R11" s="280">
        <v>1.0</v>
      </c>
      <c r="S11" s="280"/>
      <c r="T11" s="280">
        <v>1.0</v>
      </c>
      <c r="W11" s="280">
        <v>1.0</v>
      </c>
      <c r="X11" s="280">
        <v>1.0</v>
      </c>
      <c r="Y11" s="280">
        <v>1.0</v>
      </c>
      <c r="AA11" s="280">
        <v>1.0</v>
      </c>
    </row>
    <row r="12">
      <c r="A12" s="345" t="s">
        <v>381</v>
      </c>
      <c r="B12" s="348" t="s">
        <v>770</v>
      </c>
      <c r="C12" s="418" t="s">
        <v>69</v>
      </c>
      <c r="D12" s="280" t="s">
        <v>767</v>
      </c>
      <c r="I12" s="280">
        <v>1.0</v>
      </c>
      <c r="L12" s="280">
        <v>1.0</v>
      </c>
      <c r="N12" s="280">
        <v>1.0</v>
      </c>
      <c r="Q12" s="280">
        <v>1.0</v>
      </c>
      <c r="R12" s="280">
        <v>1.0</v>
      </c>
      <c r="T12" s="280">
        <v>1.0</v>
      </c>
      <c r="U12" s="280">
        <v>1.0</v>
      </c>
      <c r="V12" s="280">
        <v>1.0</v>
      </c>
      <c r="W12" s="280">
        <v>1.0</v>
      </c>
      <c r="AA12" s="280">
        <v>1.0</v>
      </c>
    </row>
    <row r="13">
      <c r="A13" s="334" t="s">
        <v>276</v>
      </c>
      <c r="B13" s="336" t="s">
        <v>601</v>
      </c>
      <c r="C13" s="405" t="s">
        <v>251</v>
      </c>
      <c r="D13" s="280" t="s">
        <v>771</v>
      </c>
      <c r="H13" s="280"/>
      <c r="I13" s="280">
        <v>1.0</v>
      </c>
      <c r="N13" s="280">
        <v>1.0</v>
      </c>
      <c r="O13" s="280">
        <v>1.0</v>
      </c>
      <c r="P13" s="280">
        <v>1.0</v>
      </c>
      <c r="Q13" s="280">
        <v>1.0</v>
      </c>
      <c r="R13" s="280">
        <v>1.0</v>
      </c>
      <c r="S13" s="280"/>
      <c r="T13" s="280">
        <v>1.0</v>
      </c>
      <c r="W13" s="280">
        <v>1.0</v>
      </c>
      <c r="X13" s="280">
        <v>1.0</v>
      </c>
      <c r="Y13" s="280">
        <v>1.0</v>
      </c>
      <c r="Z13" s="280">
        <v>1.0</v>
      </c>
      <c r="AA13" s="280">
        <v>1.0</v>
      </c>
    </row>
    <row r="14">
      <c r="A14" s="334" t="s">
        <v>116</v>
      </c>
      <c r="B14" s="406" t="s">
        <v>670</v>
      </c>
      <c r="C14" s="405" t="s">
        <v>251</v>
      </c>
      <c r="D14" s="280" t="s">
        <v>767</v>
      </c>
      <c r="H14" s="280"/>
      <c r="I14" s="280">
        <v>1.0</v>
      </c>
      <c r="J14" s="280">
        <v>1.0</v>
      </c>
      <c r="K14" s="280">
        <v>1.0</v>
      </c>
      <c r="L14" s="280"/>
      <c r="M14" s="280"/>
      <c r="N14" s="280">
        <v>1.0</v>
      </c>
      <c r="O14" s="280"/>
      <c r="P14" s="280"/>
      <c r="Q14" s="280">
        <v>1.0</v>
      </c>
      <c r="W14" s="280">
        <v>1.0</v>
      </c>
      <c r="X14" s="280">
        <v>1.0</v>
      </c>
      <c r="Y14" s="280">
        <v>1.0</v>
      </c>
      <c r="AA14" s="280">
        <v>1.0</v>
      </c>
    </row>
    <row r="15">
      <c r="A15" s="346" t="s">
        <v>336</v>
      </c>
      <c r="B15" s="371" t="s">
        <v>657</v>
      </c>
      <c r="C15" s="418" t="s">
        <v>69</v>
      </c>
      <c r="D15" s="280" t="s">
        <v>767</v>
      </c>
      <c r="I15" s="280">
        <v>1.0</v>
      </c>
      <c r="J15" s="280">
        <v>1.0</v>
      </c>
      <c r="L15" s="280">
        <v>1.0</v>
      </c>
      <c r="N15" s="280">
        <v>1.0</v>
      </c>
      <c r="Q15" s="280">
        <v>1.0</v>
      </c>
      <c r="R15" s="280">
        <v>1.0</v>
      </c>
      <c r="T15" s="280">
        <v>1.0</v>
      </c>
      <c r="W15" s="280">
        <v>1.0</v>
      </c>
      <c r="X15" s="280">
        <v>1.0</v>
      </c>
      <c r="Y15" s="280">
        <v>1.0</v>
      </c>
    </row>
    <row r="16">
      <c r="A16" s="334" t="s">
        <v>238</v>
      </c>
      <c r="B16" s="336" t="s">
        <v>598</v>
      </c>
      <c r="C16" s="405" t="s">
        <v>251</v>
      </c>
      <c r="D16" s="280" t="s">
        <v>767</v>
      </c>
      <c r="E16" s="280">
        <v>1.0</v>
      </c>
      <c r="F16" s="280">
        <v>1.0</v>
      </c>
      <c r="G16" s="280">
        <v>1.0</v>
      </c>
      <c r="H16" s="280"/>
      <c r="I16" s="280">
        <v>1.0</v>
      </c>
      <c r="J16" s="280"/>
      <c r="K16" s="280"/>
      <c r="L16" s="280"/>
      <c r="M16" s="280"/>
      <c r="N16" s="280"/>
      <c r="O16" s="280"/>
      <c r="P16" s="280"/>
      <c r="Q16" s="280">
        <v>1.0</v>
      </c>
      <c r="R16" s="280">
        <v>1.0</v>
      </c>
      <c r="S16" s="280"/>
      <c r="T16" s="280">
        <v>1.0</v>
      </c>
      <c r="U16" s="280">
        <v>1.0</v>
      </c>
      <c r="V16" s="280">
        <v>1.0</v>
      </c>
      <c r="W16" s="280">
        <v>1.0</v>
      </c>
      <c r="X16" s="280">
        <v>1.0</v>
      </c>
      <c r="Y16" s="280">
        <v>1.0</v>
      </c>
      <c r="Z16" s="280">
        <v>1.0</v>
      </c>
      <c r="AA16" s="280">
        <v>1.0</v>
      </c>
      <c r="AB16" s="280"/>
      <c r="AD16" s="280">
        <v>1.0</v>
      </c>
    </row>
    <row r="17">
      <c r="A17" s="374" t="s">
        <v>495</v>
      </c>
      <c r="B17" s="417" t="s">
        <v>737</v>
      </c>
      <c r="C17" s="415" t="s">
        <v>69</v>
      </c>
      <c r="D17" s="280" t="s">
        <v>767</v>
      </c>
      <c r="H17" s="280"/>
      <c r="I17" s="280">
        <v>1.0</v>
      </c>
      <c r="L17" s="280">
        <v>1.0</v>
      </c>
      <c r="N17" s="280">
        <v>1.0</v>
      </c>
      <c r="R17" s="280">
        <v>1.0</v>
      </c>
      <c r="S17" s="280"/>
      <c r="T17" s="280">
        <v>1.0</v>
      </c>
      <c r="U17" s="280">
        <v>1.0</v>
      </c>
      <c r="V17" s="280">
        <v>1.0</v>
      </c>
      <c r="W17" s="280">
        <v>1.0</v>
      </c>
      <c r="X17" s="280">
        <v>1.0</v>
      </c>
      <c r="Y17" s="280">
        <v>1.0</v>
      </c>
      <c r="AA17" s="280">
        <v>1.0</v>
      </c>
    </row>
    <row r="18">
      <c r="A18" s="377" t="s">
        <v>319</v>
      </c>
      <c r="B18" s="421" t="s">
        <v>738</v>
      </c>
      <c r="C18" s="419" t="s">
        <v>69</v>
      </c>
      <c r="D18" s="280" t="s">
        <v>767</v>
      </c>
      <c r="I18" s="280">
        <v>1.0</v>
      </c>
      <c r="L18" s="280">
        <v>1.0</v>
      </c>
      <c r="R18" s="280">
        <v>1.0</v>
      </c>
      <c r="S18" s="280">
        <v>1.0</v>
      </c>
      <c r="T18" s="280">
        <v>1.0</v>
      </c>
      <c r="W18" s="280">
        <v>1.0</v>
      </c>
      <c r="X18" s="280">
        <v>1.0</v>
      </c>
      <c r="Y18" s="280">
        <v>1.0</v>
      </c>
    </row>
    <row r="19">
      <c r="A19" s="334" t="s">
        <v>282</v>
      </c>
      <c r="B19" s="334" t="s">
        <v>591</v>
      </c>
      <c r="C19" s="405" t="s">
        <v>69</v>
      </c>
      <c r="D19" s="426" t="s">
        <v>19</v>
      </c>
      <c r="E19" s="426" t="s">
        <v>19</v>
      </c>
      <c r="F19" s="426" t="s">
        <v>19</v>
      </c>
      <c r="G19" s="426" t="s">
        <v>19</v>
      </c>
      <c r="H19" s="280"/>
      <c r="I19" s="426" t="s">
        <v>19</v>
      </c>
      <c r="J19" s="426" t="s">
        <v>19</v>
      </c>
      <c r="K19" s="426" t="s">
        <v>19</v>
      </c>
      <c r="L19" s="280"/>
      <c r="M19" s="280"/>
      <c r="N19" s="426" t="s">
        <v>19</v>
      </c>
      <c r="O19" s="280"/>
      <c r="P19" s="280"/>
      <c r="Q19" s="426" t="s">
        <v>19</v>
      </c>
      <c r="R19" s="426" t="s">
        <v>19</v>
      </c>
      <c r="S19" s="280"/>
      <c r="T19" s="426" t="s">
        <v>19</v>
      </c>
      <c r="U19" s="426" t="s">
        <v>19</v>
      </c>
      <c r="V19" s="426" t="s">
        <v>19</v>
      </c>
      <c r="W19" s="426" t="s">
        <v>19</v>
      </c>
      <c r="X19" s="426" t="s">
        <v>19</v>
      </c>
      <c r="Y19" s="426" t="s">
        <v>19</v>
      </c>
      <c r="Z19" s="426" t="s">
        <v>19</v>
      </c>
      <c r="AA19" s="426" t="s">
        <v>19</v>
      </c>
      <c r="AB19" s="280"/>
      <c r="AD19" s="426" t="s">
        <v>19</v>
      </c>
    </row>
    <row r="20">
      <c r="A20" s="346" t="s">
        <v>379</v>
      </c>
      <c r="B20" s="371" t="s">
        <v>649</v>
      </c>
      <c r="C20" s="418" t="s">
        <v>69</v>
      </c>
      <c r="D20" s="280" t="s">
        <v>767</v>
      </c>
      <c r="I20" s="280">
        <v>1.0</v>
      </c>
      <c r="J20" s="280">
        <v>1.0</v>
      </c>
      <c r="N20" s="280">
        <v>1.0</v>
      </c>
      <c r="Q20" s="280">
        <v>1.0</v>
      </c>
      <c r="R20" s="280">
        <v>1.0</v>
      </c>
      <c r="T20" s="280">
        <v>1.0</v>
      </c>
      <c r="W20" s="280">
        <v>1.0</v>
      </c>
      <c r="X20" s="280">
        <v>1.0</v>
      </c>
      <c r="Y20" s="280">
        <v>1.0</v>
      </c>
      <c r="AA20" s="280">
        <v>1.0</v>
      </c>
    </row>
    <row r="21">
      <c r="A21" s="334" t="s">
        <v>410</v>
      </c>
      <c r="B21" s="334" t="s">
        <v>625</v>
      </c>
      <c r="C21" s="405" t="s">
        <v>69</v>
      </c>
      <c r="D21" s="280" t="s">
        <v>767</v>
      </c>
      <c r="I21" s="280">
        <v>1.0</v>
      </c>
      <c r="R21" s="280">
        <v>1.0</v>
      </c>
      <c r="S21" s="280">
        <v>1.0</v>
      </c>
      <c r="T21" s="280">
        <v>1.0</v>
      </c>
      <c r="W21" s="280">
        <v>1.0</v>
      </c>
      <c r="AA21" s="280">
        <v>1.0</v>
      </c>
    </row>
    <row r="22">
      <c r="A22" s="345" t="s">
        <v>300</v>
      </c>
      <c r="B22" s="422" t="s">
        <v>739</v>
      </c>
      <c r="C22" s="418" t="s">
        <v>69</v>
      </c>
      <c r="D22" s="280" t="s">
        <v>767</v>
      </c>
      <c r="I22" s="280">
        <v>1.0</v>
      </c>
      <c r="N22" s="280">
        <v>1.0</v>
      </c>
      <c r="R22" s="280">
        <v>1.0</v>
      </c>
      <c r="T22" s="280">
        <v>1.0</v>
      </c>
      <c r="W22" s="280">
        <v>1.0</v>
      </c>
      <c r="AA22" s="280" t="s">
        <v>772</v>
      </c>
    </row>
    <row r="23">
      <c r="A23" s="334" t="s">
        <v>365</v>
      </c>
      <c r="B23" s="343" t="s">
        <v>773</v>
      </c>
      <c r="C23" s="405" t="s">
        <v>69</v>
      </c>
      <c r="D23" s="280" t="s">
        <v>767</v>
      </c>
      <c r="I23" s="280">
        <v>1.0</v>
      </c>
      <c r="K23" s="280">
        <v>1.0</v>
      </c>
      <c r="N23" s="280">
        <v>1.0</v>
      </c>
      <c r="R23" s="280">
        <v>1.0</v>
      </c>
      <c r="T23" s="280">
        <v>1.0</v>
      </c>
      <c r="U23" s="280">
        <v>1.0</v>
      </c>
      <c r="V23" s="280">
        <v>1.0</v>
      </c>
      <c r="W23" s="280">
        <v>1.0</v>
      </c>
      <c r="X23" s="280">
        <v>1.0</v>
      </c>
      <c r="Y23" s="280">
        <v>1.0</v>
      </c>
    </row>
    <row r="24">
      <c r="A24" s="346" t="s">
        <v>369</v>
      </c>
      <c r="B24" s="371" t="s">
        <v>643</v>
      </c>
      <c r="C24" s="418" t="s">
        <v>69</v>
      </c>
      <c r="D24" s="280" t="s">
        <v>767</v>
      </c>
      <c r="I24" s="280">
        <v>1.0</v>
      </c>
      <c r="L24" s="280">
        <v>1.0</v>
      </c>
      <c r="N24" s="280">
        <v>1.0</v>
      </c>
      <c r="R24" s="280">
        <v>1.0</v>
      </c>
      <c r="T24" s="280">
        <v>1.0</v>
      </c>
      <c r="W24" s="280">
        <v>1.0</v>
      </c>
      <c r="X24" s="280">
        <v>1.0</v>
      </c>
      <c r="Y24" s="280">
        <v>1.0</v>
      </c>
      <c r="AA24" s="280">
        <v>1.0</v>
      </c>
    </row>
    <row r="25">
      <c r="A25" s="385" t="s">
        <v>389</v>
      </c>
      <c r="B25" s="385" t="s">
        <v>653</v>
      </c>
      <c r="C25" s="424" t="s">
        <v>69</v>
      </c>
      <c r="D25" s="280" t="s">
        <v>767</v>
      </c>
      <c r="G25" s="280">
        <v>1.0</v>
      </c>
      <c r="I25" s="280">
        <v>1.0</v>
      </c>
      <c r="N25" s="280">
        <v>1.0</v>
      </c>
      <c r="R25" s="280">
        <v>1.0</v>
      </c>
      <c r="T25" s="280">
        <v>1.0</v>
      </c>
      <c r="W25" s="280">
        <v>1.0</v>
      </c>
      <c r="X25" s="280">
        <v>1.0</v>
      </c>
      <c r="Y25" s="280">
        <v>1.0</v>
      </c>
      <c r="AA25" s="280">
        <v>1.0</v>
      </c>
    </row>
    <row r="26">
      <c r="A26" s="334" t="s">
        <v>419</v>
      </c>
      <c r="B26" s="336" t="s">
        <v>646</v>
      </c>
      <c r="C26" s="405" t="s">
        <v>69</v>
      </c>
      <c r="D26" s="280" t="s">
        <v>767</v>
      </c>
      <c r="H26" s="280">
        <v>1.0</v>
      </c>
      <c r="I26" s="280">
        <v>1.0</v>
      </c>
      <c r="J26" s="280">
        <v>1.0</v>
      </c>
      <c r="M26" s="280">
        <v>1.0</v>
      </c>
      <c r="N26" s="280">
        <v>1.0</v>
      </c>
      <c r="Q26" s="280">
        <v>1.0</v>
      </c>
      <c r="R26" s="280">
        <v>1.0</v>
      </c>
      <c r="T26" s="280">
        <v>1.0</v>
      </c>
      <c r="W26" s="280">
        <v>1.0</v>
      </c>
      <c r="AA26" s="280">
        <v>1.0</v>
      </c>
      <c r="AC26" s="280">
        <v>1.0</v>
      </c>
    </row>
    <row r="27">
      <c r="A27" s="346" t="s">
        <v>394</v>
      </c>
      <c r="B27" s="371" t="s">
        <v>619</v>
      </c>
      <c r="C27" s="418" t="s">
        <v>69</v>
      </c>
      <c r="D27" s="280" t="s">
        <v>767</v>
      </c>
      <c r="H27" s="280">
        <v>1.0</v>
      </c>
      <c r="I27" s="280">
        <v>1.0</v>
      </c>
      <c r="J27" s="280">
        <v>1.0</v>
      </c>
      <c r="M27" s="280">
        <v>1.0</v>
      </c>
      <c r="N27" s="280">
        <v>1.0</v>
      </c>
      <c r="Q27" s="280">
        <v>1.0</v>
      </c>
      <c r="R27" s="280">
        <v>1.0</v>
      </c>
      <c r="S27" s="280"/>
      <c r="T27" s="280">
        <v>1.0</v>
      </c>
      <c r="W27" s="280">
        <v>1.0</v>
      </c>
      <c r="AA27" s="280">
        <v>1.0</v>
      </c>
      <c r="AC27" s="280">
        <v>1.0</v>
      </c>
    </row>
    <row r="28">
      <c r="A28" s="397"/>
      <c r="D28" s="280" t="s">
        <v>94</v>
      </c>
      <c r="E28">
        <f t="shared" ref="E28:AD28" si="1">sum(E2:E27)</f>
        <v>5</v>
      </c>
      <c r="F28">
        <f t="shared" si="1"/>
        <v>4</v>
      </c>
      <c r="G28">
        <f t="shared" si="1"/>
        <v>4</v>
      </c>
      <c r="H28">
        <f t="shared" si="1"/>
        <v>2</v>
      </c>
      <c r="I28">
        <f t="shared" si="1"/>
        <v>25</v>
      </c>
      <c r="J28">
        <f t="shared" si="1"/>
        <v>11</v>
      </c>
      <c r="K28">
        <f t="shared" si="1"/>
        <v>5</v>
      </c>
      <c r="L28">
        <f t="shared" si="1"/>
        <v>8</v>
      </c>
      <c r="M28">
        <f t="shared" si="1"/>
        <v>4</v>
      </c>
      <c r="N28">
        <f t="shared" si="1"/>
        <v>19</v>
      </c>
      <c r="O28">
        <f t="shared" si="1"/>
        <v>2</v>
      </c>
      <c r="P28">
        <f t="shared" si="1"/>
        <v>3</v>
      </c>
      <c r="Q28">
        <f t="shared" si="1"/>
        <v>12</v>
      </c>
      <c r="R28">
        <f t="shared" si="1"/>
        <v>24</v>
      </c>
      <c r="S28">
        <f t="shared" si="1"/>
        <v>2</v>
      </c>
      <c r="T28">
        <f t="shared" si="1"/>
        <v>23</v>
      </c>
      <c r="U28">
        <f t="shared" si="1"/>
        <v>9</v>
      </c>
      <c r="V28">
        <f t="shared" si="1"/>
        <v>9</v>
      </c>
      <c r="W28">
        <f t="shared" si="1"/>
        <v>25</v>
      </c>
      <c r="X28">
        <f t="shared" si="1"/>
        <v>19</v>
      </c>
      <c r="Y28">
        <f t="shared" si="1"/>
        <v>19</v>
      </c>
      <c r="Z28">
        <f t="shared" si="1"/>
        <v>7</v>
      </c>
      <c r="AA28">
        <f t="shared" si="1"/>
        <v>21</v>
      </c>
      <c r="AB28">
        <f t="shared" si="1"/>
        <v>2</v>
      </c>
      <c r="AC28">
        <f t="shared" si="1"/>
        <v>2</v>
      </c>
      <c r="AD28">
        <f t="shared" si="1"/>
        <v>2</v>
      </c>
    </row>
    <row r="29">
      <c r="A29" s="397"/>
    </row>
    <row r="30">
      <c r="A30" s="334" t="s">
        <v>128</v>
      </c>
      <c r="B30" s="336" t="s">
        <v>577</v>
      </c>
      <c r="C30" s="405" t="s">
        <v>251</v>
      </c>
      <c r="D30" s="280" t="s">
        <v>767</v>
      </c>
      <c r="E30" s="280">
        <v>1.0</v>
      </c>
      <c r="F30" s="280">
        <v>1.0</v>
      </c>
      <c r="G30" s="280">
        <v>1.0</v>
      </c>
      <c r="H30" s="280"/>
      <c r="I30" s="280">
        <v>1.0</v>
      </c>
      <c r="J30" s="280"/>
      <c r="K30" s="280"/>
      <c r="L30" s="280"/>
      <c r="M30" s="280"/>
      <c r="N30" s="280"/>
      <c r="O30" s="280"/>
      <c r="P30" s="280"/>
      <c r="Q30" s="280">
        <v>1.0</v>
      </c>
      <c r="R30" s="280">
        <v>1.0</v>
      </c>
      <c r="S30" s="280"/>
      <c r="T30" s="280">
        <v>1.0</v>
      </c>
      <c r="U30" s="280">
        <v>1.0</v>
      </c>
      <c r="V30" s="280">
        <v>1.0</v>
      </c>
      <c r="W30" s="280">
        <v>1.0</v>
      </c>
      <c r="X30" s="280">
        <v>1.0</v>
      </c>
      <c r="Y30" s="280">
        <v>1.0</v>
      </c>
      <c r="Z30" s="280">
        <v>1.0</v>
      </c>
      <c r="AA30" s="280">
        <v>1.0</v>
      </c>
      <c r="AB30" s="280"/>
      <c r="AD30" s="280">
        <v>1.0</v>
      </c>
    </row>
    <row r="31">
      <c r="A31" s="334" t="s">
        <v>131</v>
      </c>
      <c r="B31" s="336" t="s">
        <v>577</v>
      </c>
      <c r="C31" s="405" t="s">
        <v>251</v>
      </c>
      <c r="D31" s="280" t="s">
        <v>767</v>
      </c>
      <c r="E31" s="280">
        <v>1.0</v>
      </c>
      <c r="F31" s="280">
        <v>1.0</v>
      </c>
      <c r="G31" s="280">
        <v>1.0</v>
      </c>
      <c r="H31" s="280"/>
      <c r="I31" s="280">
        <v>1.0</v>
      </c>
      <c r="J31" s="280"/>
      <c r="K31" s="280"/>
      <c r="L31" s="280"/>
      <c r="M31" s="280"/>
      <c r="N31" s="280"/>
      <c r="O31" s="280"/>
      <c r="P31" s="280"/>
      <c r="Q31" s="280">
        <v>1.0</v>
      </c>
      <c r="R31" s="280">
        <v>1.0</v>
      </c>
      <c r="S31" s="280"/>
      <c r="T31" s="280">
        <v>1.0</v>
      </c>
      <c r="U31" s="280">
        <v>1.0</v>
      </c>
      <c r="V31" s="280">
        <v>1.0</v>
      </c>
      <c r="W31" s="280">
        <v>1.0</v>
      </c>
      <c r="X31" s="280">
        <v>1.0</v>
      </c>
      <c r="Y31" s="280">
        <v>1.0</v>
      </c>
      <c r="Z31" s="280">
        <v>1.0</v>
      </c>
      <c r="AA31" s="280">
        <v>1.0</v>
      </c>
      <c r="AB31" s="280"/>
      <c r="AD31" s="280">
        <v>1.0</v>
      </c>
    </row>
    <row r="32">
      <c r="A32" s="334" t="s">
        <v>147</v>
      </c>
      <c r="B32" s="336" t="s">
        <v>577</v>
      </c>
      <c r="C32" s="405" t="s">
        <v>251</v>
      </c>
      <c r="D32" s="280" t="s">
        <v>767</v>
      </c>
      <c r="E32" s="280">
        <v>1.0</v>
      </c>
      <c r="F32" s="280">
        <v>1.0</v>
      </c>
      <c r="G32" s="280">
        <v>1.0</v>
      </c>
      <c r="H32" s="280"/>
      <c r="I32" s="280">
        <v>1.0</v>
      </c>
      <c r="J32" s="280"/>
      <c r="K32" s="280"/>
      <c r="L32" s="280"/>
      <c r="M32" s="280"/>
      <c r="N32" s="280"/>
      <c r="O32" s="280"/>
      <c r="P32" s="280"/>
      <c r="Q32" s="280">
        <v>1.0</v>
      </c>
      <c r="R32" s="280">
        <v>1.0</v>
      </c>
      <c r="S32" s="280"/>
      <c r="T32" s="280">
        <v>1.0</v>
      </c>
      <c r="U32" s="280">
        <v>1.0</v>
      </c>
      <c r="V32" s="280">
        <v>1.0</v>
      </c>
      <c r="W32" s="280">
        <v>1.0</v>
      </c>
      <c r="X32" s="280">
        <v>1.0</v>
      </c>
      <c r="Y32" s="280">
        <v>1.0</v>
      </c>
      <c r="Z32" s="280">
        <v>1.0</v>
      </c>
      <c r="AA32" s="280">
        <v>1.0</v>
      </c>
      <c r="AB32" s="280"/>
      <c r="AD32" s="280">
        <v>1.0</v>
      </c>
    </row>
    <row r="33">
      <c r="A33" s="334" t="s">
        <v>222</v>
      </c>
      <c r="B33" s="336" t="s">
        <v>577</v>
      </c>
      <c r="C33" s="405" t="s">
        <v>251</v>
      </c>
      <c r="D33" s="280" t="s">
        <v>767</v>
      </c>
      <c r="E33" s="280">
        <v>1.0</v>
      </c>
      <c r="F33" s="280">
        <v>1.0</v>
      </c>
      <c r="G33" s="280">
        <v>1.0</v>
      </c>
      <c r="H33" s="280"/>
      <c r="I33" s="280">
        <v>1.0</v>
      </c>
      <c r="J33" s="280"/>
      <c r="K33" s="280"/>
      <c r="L33" s="280"/>
      <c r="M33" s="280"/>
      <c r="N33" s="280"/>
      <c r="O33" s="280"/>
      <c r="P33" s="280"/>
      <c r="Q33" s="280">
        <v>1.0</v>
      </c>
      <c r="R33" s="280">
        <v>1.0</v>
      </c>
      <c r="S33" s="280"/>
      <c r="T33" s="280">
        <v>1.0</v>
      </c>
      <c r="U33" s="280">
        <v>1.0</v>
      </c>
      <c r="V33" s="280">
        <v>1.0</v>
      </c>
      <c r="W33" s="280">
        <v>1.0</v>
      </c>
      <c r="X33" s="280">
        <v>1.0</v>
      </c>
      <c r="Y33" s="280">
        <v>1.0</v>
      </c>
      <c r="Z33" s="280">
        <v>1.0</v>
      </c>
      <c r="AA33" s="280">
        <v>1.0</v>
      </c>
      <c r="AB33" s="280"/>
      <c r="AD33" s="280">
        <v>1.0</v>
      </c>
    </row>
    <row r="34">
      <c r="A34" s="334" t="s">
        <v>231</v>
      </c>
      <c r="B34" s="336" t="s">
        <v>577</v>
      </c>
      <c r="C34" s="405" t="s">
        <v>251</v>
      </c>
      <c r="D34" s="280" t="s">
        <v>767</v>
      </c>
      <c r="E34" s="280">
        <v>1.0</v>
      </c>
      <c r="F34" s="280">
        <v>1.0</v>
      </c>
      <c r="G34" s="280">
        <v>1.0</v>
      </c>
      <c r="H34" s="280"/>
      <c r="I34" s="280">
        <v>1.0</v>
      </c>
      <c r="J34" s="280"/>
      <c r="K34" s="280"/>
      <c r="L34" s="280"/>
      <c r="M34" s="280"/>
      <c r="N34" s="280"/>
      <c r="O34" s="280"/>
      <c r="P34" s="280"/>
      <c r="Q34" s="280">
        <v>1.0</v>
      </c>
      <c r="R34" s="280">
        <v>1.0</v>
      </c>
      <c r="S34" s="280"/>
      <c r="T34" s="280">
        <v>1.0</v>
      </c>
      <c r="U34" s="280">
        <v>1.0</v>
      </c>
      <c r="V34" s="280">
        <v>1.0</v>
      </c>
      <c r="W34" s="280">
        <v>1.0</v>
      </c>
      <c r="X34" s="280">
        <v>1.0</v>
      </c>
      <c r="Y34" s="280">
        <v>1.0</v>
      </c>
      <c r="Z34" s="280">
        <v>1.0</v>
      </c>
      <c r="AA34" s="280">
        <v>1.0</v>
      </c>
      <c r="AB34" s="280"/>
      <c r="AD34" s="280">
        <v>1.0</v>
      </c>
    </row>
    <row r="35">
      <c r="A35" s="334" t="s">
        <v>234</v>
      </c>
      <c r="B35" s="336" t="s">
        <v>577</v>
      </c>
      <c r="C35" s="405" t="s">
        <v>251</v>
      </c>
      <c r="D35" s="280" t="s">
        <v>767</v>
      </c>
      <c r="E35" s="280">
        <v>1.0</v>
      </c>
      <c r="F35" s="280">
        <v>1.0</v>
      </c>
      <c r="G35" s="280">
        <v>1.0</v>
      </c>
      <c r="H35" s="280"/>
      <c r="I35" s="280">
        <v>1.0</v>
      </c>
      <c r="J35" s="280"/>
      <c r="K35" s="280"/>
      <c r="L35" s="280"/>
      <c r="M35" s="280"/>
      <c r="N35" s="280"/>
      <c r="O35" s="280"/>
      <c r="P35" s="280"/>
      <c r="Q35" s="280">
        <v>1.0</v>
      </c>
      <c r="R35" s="280">
        <v>1.0</v>
      </c>
      <c r="S35" s="280"/>
      <c r="T35" s="280">
        <v>1.0</v>
      </c>
      <c r="U35" s="280">
        <v>1.0</v>
      </c>
      <c r="V35" s="280">
        <v>1.0</v>
      </c>
      <c r="W35" s="280">
        <v>1.0</v>
      </c>
      <c r="X35" s="280">
        <v>1.0</v>
      </c>
      <c r="Y35" s="280">
        <v>1.0</v>
      </c>
      <c r="Z35" s="280">
        <v>1.0</v>
      </c>
      <c r="AA35" s="280">
        <v>1.0</v>
      </c>
      <c r="AB35" s="280"/>
      <c r="AD35" s="280">
        <v>1.0</v>
      </c>
    </row>
    <row r="36">
      <c r="A36" s="334" t="s">
        <v>244</v>
      </c>
      <c r="B36" s="336" t="s">
        <v>577</v>
      </c>
      <c r="C36" s="405" t="s">
        <v>251</v>
      </c>
      <c r="D36" s="280" t="s">
        <v>767</v>
      </c>
      <c r="E36" s="280">
        <v>1.0</v>
      </c>
      <c r="F36" s="280">
        <v>1.0</v>
      </c>
      <c r="G36" s="280">
        <v>1.0</v>
      </c>
      <c r="H36" s="280"/>
      <c r="I36" s="280">
        <v>1.0</v>
      </c>
      <c r="J36" s="280"/>
      <c r="K36" s="280"/>
      <c r="L36" s="280"/>
      <c r="M36" s="280"/>
      <c r="N36" s="280"/>
      <c r="O36" s="280"/>
      <c r="P36" s="280"/>
      <c r="Q36" s="280">
        <v>1.0</v>
      </c>
      <c r="R36" s="280">
        <v>1.0</v>
      </c>
      <c r="S36" s="280"/>
      <c r="T36" s="280">
        <v>1.0</v>
      </c>
      <c r="U36" s="280">
        <v>1.0</v>
      </c>
      <c r="V36" s="280">
        <v>1.0</v>
      </c>
      <c r="W36" s="280">
        <v>1.0</v>
      </c>
      <c r="X36" s="280">
        <v>1.0</v>
      </c>
      <c r="Y36" s="280">
        <v>1.0</v>
      </c>
      <c r="Z36" s="280">
        <v>1.0</v>
      </c>
      <c r="AA36" s="280">
        <v>1.0</v>
      </c>
      <c r="AB36" s="280"/>
      <c r="AD36" s="280">
        <v>1.0</v>
      </c>
    </row>
    <row r="37">
      <c r="A37" s="334" t="s">
        <v>246</v>
      </c>
      <c r="B37" s="336" t="s">
        <v>577</v>
      </c>
      <c r="C37" s="405" t="s">
        <v>251</v>
      </c>
      <c r="D37" s="280" t="s">
        <v>767</v>
      </c>
      <c r="E37" s="280">
        <v>1.0</v>
      </c>
      <c r="F37" s="280">
        <v>1.0</v>
      </c>
      <c r="G37" s="280">
        <v>1.0</v>
      </c>
      <c r="H37" s="280"/>
      <c r="I37" s="280">
        <v>1.0</v>
      </c>
      <c r="J37" s="280"/>
      <c r="K37" s="280"/>
      <c r="L37" s="280"/>
      <c r="M37" s="280"/>
      <c r="N37" s="280"/>
      <c r="O37" s="280"/>
      <c r="P37" s="280"/>
      <c r="Q37" s="280">
        <v>1.0</v>
      </c>
      <c r="R37" s="280">
        <v>1.0</v>
      </c>
      <c r="S37" s="280"/>
      <c r="T37" s="280">
        <v>1.0</v>
      </c>
      <c r="U37" s="280">
        <v>1.0</v>
      </c>
      <c r="V37" s="280">
        <v>1.0</v>
      </c>
      <c r="W37" s="280">
        <v>1.0</v>
      </c>
      <c r="X37" s="280">
        <v>1.0</v>
      </c>
      <c r="Y37" s="280">
        <v>1.0</v>
      </c>
      <c r="Z37" s="280">
        <v>1.0</v>
      </c>
      <c r="AA37" s="280">
        <v>1.0</v>
      </c>
      <c r="AB37" s="280"/>
      <c r="AD37" s="280">
        <v>1.0</v>
      </c>
    </row>
    <row r="38">
      <c r="A38" s="334" t="s">
        <v>259</v>
      </c>
      <c r="B38" s="336" t="s">
        <v>577</v>
      </c>
      <c r="C38" s="405" t="s">
        <v>251</v>
      </c>
      <c r="D38" s="280" t="s">
        <v>767</v>
      </c>
      <c r="E38" s="280">
        <v>1.0</v>
      </c>
      <c r="F38" s="280">
        <v>1.0</v>
      </c>
      <c r="G38" s="280">
        <v>1.0</v>
      </c>
      <c r="H38" s="280"/>
      <c r="I38" s="280">
        <v>1.0</v>
      </c>
      <c r="J38" s="280"/>
      <c r="K38" s="280"/>
      <c r="L38" s="280"/>
      <c r="M38" s="280"/>
      <c r="N38" s="280"/>
      <c r="O38" s="280"/>
      <c r="P38" s="280"/>
      <c r="Q38" s="280">
        <v>1.0</v>
      </c>
      <c r="R38" s="280">
        <v>1.0</v>
      </c>
      <c r="S38" s="280"/>
      <c r="T38" s="280">
        <v>1.0</v>
      </c>
      <c r="U38" s="280">
        <v>1.0</v>
      </c>
      <c r="V38" s="280">
        <v>1.0</v>
      </c>
      <c r="W38" s="280">
        <v>1.0</v>
      </c>
      <c r="X38" s="280">
        <v>1.0</v>
      </c>
      <c r="Y38" s="280">
        <v>1.0</v>
      </c>
      <c r="Z38" s="280">
        <v>1.0</v>
      </c>
      <c r="AA38" s="280">
        <v>1.0</v>
      </c>
      <c r="AB38" s="280"/>
      <c r="AD38" s="280">
        <v>1.0</v>
      </c>
    </row>
    <row r="39">
      <c r="A39" s="334" t="s">
        <v>271</v>
      </c>
      <c r="B39" s="336" t="s">
        <v>577</v>
      </c>
      <c r="C39" s="405" t="s">
        <v>251</v>
      </c>
      <c r="D39" s="280" t="s">
        <v>767</v>
      </c>
      <c r="E39" s="280">
        <v>1.0</v>
      </c>
      <c r="F39" s="280">
        <v>1.0</v>
      </c>
      <c r="G39" s="280">
        <v>1.0</v>
      </c>
      <c r="H39" s="280"/>
      <c r="I39" s="280">
        <v>1.0</v>
      </c>
      <c r="J39" s="280"/>
      <c r="K39" s="280"/>
      <c r="L39" s="280"/>
      <c r="M39" s="280"/>
      <c r="N39" s="280"/>
      <c r="O39" s="280"/>
      <c r="P39" s="280"/>
      <c r="Q39" s="280">
        <v>1.0</v>
      </c>
      <c r="R39" s="280">
        <v>1.0</v>
      </c>
      <c r="S39" s="280"/>
      <c r="T39" s="280">
        <v>1.0</v>
      </c>
      <c r="U39" s="280">
        <v>1.0</v>
      </c>
      <c r="V39" s="280">
        <v>1.0</v>
      </c>
      <c r="W39" s="280">
        <v>1.0</v>
      </c>
      <c r="X39" s="280">
        <v>1.0</v>
      </c>
      <c r="Y39" s="280">
        <v>1.0</v>
      </c>
      <c r="Z39" s="280">
        <v>1.0</v>
      </c>
      <c r="AA39" s="280">
        <v>1.0</v>
      </c>
      <c r="AB39" s="280"/>
      <c r="AD39" s="280">
        <v>1.0</v>
      </c>
    </row>
    <row r="40">
      <c r="A40" s="334" t="s">
        <v>299</v>
      </c>
      <c r="B40" s="336" t="s">
        <v>577</v>
      </c>
      <c r="C40" s="405" t="s">
        <v>251</v>
      </c>
      <c r="D40" s="280" t="s">
        <v>767</v>
      </c>
      <c r="E40" s="280">
        <v>1.0</v>
      </c>
      <c r="F40" s="280">
        <v>1.0</v>
      </c>
      <c r="G40" s="280">
        <v>1.0</v>
      </c>
      <c r="H40" s="280"/>
      <c r="I40" s="280">
        <v>1.0</v>
      </c>
      <c r="J40" s="280"/>
      <c r="K40" s="280"/>
      <c r="L40" s="280"/>
      <c r="M40" s="280"/>
      <c r="N40" s="280"/>
      <c r="O40" s="280"/>
      <c r="P40" s="280"/>
      <c r="Q40" s="280">
        <v>1.0</v>
      </c>
      <c r="R40" s="280">
        <v>1.0</v>
      </c>
      <c r="S40" s="280"/>
      <c r="T40" s="280">
        <v>1.0</v>
      </c>
      <c r="U40" s="280">
        <v>1.0</v>
      </c>
      <c r="V40" s="280">
        <v>1.0</v>
      </c>
      <c r="W40" s="280">
        <v>1.0</v>
      </c>
      <c r="X40" s="280">
        <v>1.0</v>
      </c>
      <c r="Y40" s="280">
        <v>1.0</v>
      </c>
      <c r="Z40" s="280">
        <v>1.0</v>
      </c>
      <c r="AA40" s="280">
        <v>1.0</v>
      </c>
      <c r="AB40" s="280"/>
      <c r="AD40" s="280">
        <v>1.0</v>
      </c>
    </row>
    <row r="41">
      <c r="C41" s="402"/>
    </row>
    <row r="42">
      <c r="C42" s="402"/>
    </row>
    <row r="43">
      <c r="C43" s="402"/>
    </row>
    <row r="44">
      <c r="C44" s="402"/>
    </row>
    <row r="45">
      <c r="C45" s="402"/>
    </row>
    <row r="46">
      <c r="C46" s="402"/>
    </row>
    <row r="47">
      <c r="C47" s="402"/>
    </row>
    <row r="48">
      <c r="C48" s="402"/>
    </row>
    <row r="49">
      <c r="C49" s="402"/>
    </row>
    <row r="50">
      <c r="C50" s="402"/>
    </row>
    <row r="51">
      <c r="C51" s="402"/>
    </row>
    <row r="52">
      <c r="C52" s="402"/>
    </row>
    <row r="53">
      <c r="C53" s="402"/>
    </row>
    <row r="54">
      <c r="C54" s="402"/>
    </row>
    <row r="55">
      <c r="C55" s="402"/>
    </row>
    <row r="56">
      <c r="C56" s="402"/>
    </row>
    <row r="57">
      <c r="C57" s="402"/>
    </row>
    <row r="58">
      <c r="C58" s="402"/>
    </row>
    <row r="59">
      <c r="C59" s="402"/>
    </row>
    <row r="60">
      <c r="C60" s="402"/>
    </row>
    <row r="61">
      <c r="C61" s="402"/>
    </row>
    <row r="62">
      <c r="C62" s="402"/>
    </row>
    <row r="63">
      <c r="C63" s="402"/>
    </row>
    <row r="64">
      <c r="C64" s="402"/>
    </row>
    <row r="65">
      <c r="C65" s="402"/>
    </row>
    <row r="66">
      <c r="C66" s="402"/>
    </row>
    <row r="67">
      <c r="C67" s="402"/>
    </row>
    <row r="68">
      <c r="C68" s="402"/>
    </row>
    <row r="69">
      <c r="C69" s="402"/>
    </row>
    <row r="70">
      <c r="C70" s="402"/>
    </row>
    <row r="71">
      <c r="C71" s="402"/>
    </row>
    <row r="72">
      <c r="C72" s="402"/>
    </row>
    <row r="73">
      <c r="C73" s="402"/>
    </row>
    <row r="74">
      <c r="C74" s="402"/>
    </row>
    <row r="75">
      <c r="C75" s="402"/>
    </row>
    <row r="76">
      <c r="C76" s="402"/>
    </row>
    <row r="77">
      <c r="C77" s="402"/>
    </row>
    <row r="78">
      <c r="C78" s="402"/>
    </row>
    <row r="79">
      <c r="C79" s="402"/>
    </row>
    <row r="80">
      <c r="C80" s="402"/>
    </row>
    <row r="81">
      <c r="C81" s="402"/>
    </row>
    <row r="82">
      <c r="C82" s="402"/>
    </row>
    <row r="83">
      <c r="C83" s="402"/>
    </row>
    <row r="84">
      <c r="C84" s="402"/>
    </row>
    <row r="85">
      <c r="C85" s="402"/>
    </row>
    <row r="86">
      <c r="C86" s="402"/>
    </row>
    <row r="87">
      <c r="C87" s="402"/>
    </row>
    <row r="88">
      <c r="C88" s="402"/>
    </row>
    <row r="89">
      <c r="C89" s="402"/>
    </row>
    <row r="90">
      <c r="C90" s="402"/>
    </row>
    <row r="91">
      <c r="C91" s="402"/>
    </row>
    <row r="92">
      <c r="C92" s="402"/>
    </row>
    <row r="93">
      <c r="C93" s="402"/>
    </row>
    <row r="94">
      <c r="C94" s="402"/>
    </row>
    <row r="95">
      <c r="C95" s="402"/>
    </row>
    <row r="96">
      <c r="C96" s="402"/>
    </row>
    <row r="97">
      <c r="C97" s="402"/>
    </row>
    <row r="98">
      <c r="C98" s="402"/>
    </row>
    <row r="99">
      <c r="C99" s="402"/>
    </row>
    <row r="100">
      <c r="C100" s="402"/>
    </row>
    <row r="101">
      <c r="C101" s="402"/>
    </row>
    <row r="102">
      <c r="C102" s="402"/>
    </row>
    <row r="103">
      <c r="C103" s="402"/>
    </row>
    <row r="104">
      <c r="C104" s="402"/>
    </row>
    <row r="105">
      <c r="C105" s="402"/>
    </row>
    <row r="106">
      <c r="C106" s="402"/>
    </row>
    <row r="107">
      <c r="C107" s="402"/>
    </row>
    <row r="108">
      <c r="C108" s="402"/>
    </row>
    <row r="109">
      <c r="C109" s="402"/>
    </row>
    <row r="110">
      <c r="C110" s="402"/>
    </row>
    <row r="111">
      <c r="C111" s="402"/>
    </row>
    <row r="112">
      <c r="C112" s="402"/>
    </row>
    <row r="113">
      <c r="C113" s="402"/>
    </row>
    <row r="114">
      <c r="C114" s="402"/>
    </row>
    <row r="115">
      <c r="C115" s="402"/>
    </row>
    <row r="116">
      <c r="C116" s="402"/>
    </row>
    <row r="117">
      <c r="C117" s="402"/>
    </row>
    <row r="118">
      <c r="C118" s="402"/>
    </row>
    <row r="119">
      <c r="C119" s="402"/>
    </row>
    <row r="120">
      <c r="C120" s="402"/>
    </row>
    <row r="121">
      <c r="C121" s="402"/>
    </row>
    <row r="122">
      <c r="C122" s="402"/>
    </row>
    <row r="123">
      <c r="C123" s="402"/>
    </row>
    <row r="124">
      <c r="C124" s="402"/>
    </row>
    <row r="125">
      <c r="C125" s="402"/>
    </row>
    <row r="126">
      <c r="C126" s="402"/>
    </row>
    <row r="127">
      <c r="C127" s="402"/>
    </row>
    <row r="128">
      <c r="C128" s="402"/>
    </row>
    <row r="129">
      <c r="C129" s="402"/>
    </row>
    <row r="130">
      <c r="C130" s="402"/>
    </row>
    <row r="131">
      <c r="C131" s="402"/>
    </row>
    <row r="132">
      <c r="C132" s="402"/>
    </row>
    <row r="133">
      <c r="C133" s="402"/>
    </row>
    <row r="134">
      <c r="C134" s="402"/>
    </row>
    <row r="135">
      <c r="C135" s="402"/>
    </row>
    <row r="136">
      <c r="C136" s="402"/>
    </row>
    <row r="137">
      <c r="C137" s="402"/>
    </row>
    <row r="138">
      <c r="C138" s="402"/>
    </row>
    <row r="139">
      <c r="C139" s="402"/>
    </row>
    <row r="140">
      <c r="C140" s="402"/>
    </row>
    <row r="141">
      <c r="C141" s="402"/>
    </row>
    <row r="142">
      <c r="C142" s="402"/>
    </row>
    <row r="143">
      <c r="C143" s="402"/>
    </row>
    <row r="144">
      <c r="C144" s="402"/>
    </row>
    <row r="145">
      <c r="C145" s="402"/>
    </row>
    <row r="146">
      <c r="C146" s="402"/>
    </row>
    <row r="147">
      <c r="C147" s="402"/>
    </row>
    <row r="148">
      <c r="C148" s="402"/>
    </row>
    <row r="149">
      <c r="C149" s="402"/>
    </row>
    <row r="150">
      <c r="C150" s="402"/>
    </row>
    <row r="151">
      <c r="C151" s="402"/>
    </row>
    <row r="152">
      <c r="C152" s="402"/>
    </row>
    <row r="153">
      <c r="C153" s="402"/>
    </row>
    <row r="154">
      <c r="C154" s="402"/>
    </row>
    <row r="155">
      <c r="C155" s="402"/>
    </row>
    <row r="156">
      <c r="C156" s="402"/>
    </row>
    <row r="157">
      <c r="C157" s="402"/>
    </row>
    <row r="158">
      <c r="C158" s="402"/>
    </row>
    <row r="159">
      <c r="C159" s="402"/>
    </row>
    <row r="160">
      <c r="C160" s="402"/>
    </row>
    <row r="161">
      <c r="C161" s="402"/>
    </row>
    <row r="162">
      <c r="C162" s="402"/>
    </row>
    <row r="163">
      <c r="C163" s="402"/>
    </row>
    <row r="164">
      <c r="C164" s="402"/>
    </row>
    <row r="165">
      <c r="C165" s="402"/>
    </row>
    <row r="166">
      <c r="C166" s="402"/>
    </row>
    <row r="167">
      <c r="C167" s="402"/>
    </row>
    <row r="168">
      <c r="C168" s="402"/>
    </row>
    <row r="169">
      <c r="C169" s="402"/>
    </row>
    <row r="170">
      <c r="C170" s="402"/>
    </row>
    <row r="171">
      <c r="C171" s="402"/>
    </row>
    <row r="172">
      <c r="C172" s="402"/>
    </row>
    <row r="173">
      <c r="C173" s="402"/>
    </row>
    <row r="174">
      <c r="C174" s="402"/>
    </row>
    <row r="175">
      <c r="C175" s="402"/>
    </row>
    <row r="176">
      <c r="C176" s="402"/>
    </row>
    <row r="177">
      <c r="C177" s="402"/>
    </row>
    <row r="178">
      <c r="C178" s="402"/>
    </row>
    <row r="179">
      <c r="C179" s="402"/>
    </row>
    <row r="180">
      <c r="C180" s="402"/>
    </row>
    <row r="181">
      <c r="C181" s="402"/>
    </row>
    <row r="182">
      <c r="C182" s="402"/>
    </row>
    <row r="183">
      <c r="C183" s="402"/>
    </row>
    <row r="184">
      <c r="C184" s="402"/>
    </row>
    <row r="185">
      <c r="C185" s="402"/>
    </row>
    <row r="186">
      <c r="C186" s="402"/>
    </row>
    <row r="187">
      <c r="C187" s="402"/>
    </row>
    <row r="188">
      <c r="C188" s="402"/>
    </row>
    <row r="189">
      <c r="C189" s="402"/>
    </row>
    <row r="190">
      <c r="C190" s="402"/>
    </row>
    <row r="191">
      <c r="C191" s="402"/>
    </row>
    <row r="192">
      <c r="C192" s="402"/>
    </row>
    <row r="193">
      <c r="C193" s="402"/>
    </row>
    <row r="194">
      <c r="C194" s="402"/>
    </row>
    <row r="195">
      <c r="C195" s="402"/>
    </row>
    <row r="196">
      <c r="C196" s="402"/>
    </row>
    <row r="197">
      <c r="C197" s="402"/>
    </row>
    <row r="198">
      <c r="C198" s="402"/>
    </row>
    <row r="199">
      <c r="C199" s="402"/>
    </row>
    <row r="200">
      <c r="C200" s="402"/>
    </row>
    <row r="201">
      <c r="C201" s="402"/>
    </row>
    <row r="202">
      <c r="C202" s="402"/>
    </row>
    <row r="203">
      <c r="C203" s="402"/>
    </row>
    <row r="204">
      <c r="C204" s="402"/>
    </row>
    <row r="205">
      <c r="C205" s="402"/>
    </row>
    <row r="206">
      <c r="C206" s="402"/>
    </row>
    <row r="207">
      <c r="C207" s="402"/>
    </row>
    <row r="208">
      <c r="C208" s="402"/>
    </row>
    <row r="209">
      <c r="C209" s="402"/>
    </row>
    <row r="210">
      <c r="C210" s="402"/>
    </row>
    <row r="211">
      <c r="C211" s="402"/>
    </row>
    <row r="212">
      <c r="C212" s="402"/>
    </row>
    <row r="213">
      <c r="C213" s="402"/>
    </row>
    <row r="214">
      <c r="C214" s="402"/>
    </row>
    <row r="215">
      <c r="C215" s="402"/>
    </row>
    <row r="216">
      <c r="C216" s="402"/>
    </row>
    <row r="217">
      <c r="C217" s="402"/>
    </row>
    <row r="218">
      <c r="C218" s="402"/>
    </row>
    <row r="219">
      <c r="C219" s="402"/>
    </row>
    <row r="220">
      <c r="C220" s="402"/>
    </row>
    <row r="221">
      <c r="C221" s="402"/>
    </row>
    <row r="222">
      <c r="C222" s="402"/>
    </row>
    <row r="223">
      <c r="C223" s="402"/>
    </row>
    <row r="224">
      <c r="C224" s="402"/>
    </row>
    <row r="225">
      <c r="C225" s="402"/>
    </row>
    <row r="226">
      <c r="C226" s="402"/>
    </row>
    <row r="227">
      <c r="C227" s="402"/>
    </row>
    <row r="228">
      <c r="C228" s="402"/>
    </row>
    <row r="229">
      <c r="C229" s="402"/>
    </row>
    <row r="230">
      <c r="C230" s="402"/>
    </row>
    <row r="231">
      <c r="C231" s="402"/>
    </row>
    <row r="232">
      <c r="C232" s="402"/>
    </row>
    <row r="233">
      <c r="C233" s="402"/>
    </row>
    <row r="234">
      <c r="C234" s="402"/>
    </row>
    <row r="235">
      <c r="C235" s="402"/>
    </row>
    <row r="236">
      <c r="C236" s="402"/>
    </row>
    <row r="237">
      <c r="C237" s="402"/>
    </row>
    <row r="238">
      <c r="C238" s="402"/>
    </row>
    <row r="239">
      <c r="C239" s="402"/>
    </row>
    <row r="240">
      <c r="C240" s="402"/>
    </row>
    <row r="241">
      <c r="C241" s="402"/>
    </row>
    <row r="242">
      <c r="C242" s="402"/>
    </row>
    <row r="243">
      <c r="C243" s="402"/>
    </row>
    <row r="244">
      <c r="C244" s="402"/>
    </row>
    <row r="245">
      <c r="C245" s="402"/>
    </row>
    <row r="246">
      <c r="C246" s="402"/>
    </row>
    <row r="247">
      <c r="C247" s="402"/>
    </row>
    <row r="248">
      <c r="C248" s="402"/>
    </row>
    <row r="249">
      <c r="C249" s="402"/>
    </row>
    <row r="250">
      <c r="C250" s="402"/>
    </row>
    <row r="251">
      <c r="C251" s="402"/>
    </row>
    <row r="252">
      <c r="C252" s="402"/>
    </row>
    <row r="253">
      <c r="C253" s="402"/>
    </row>
    <row r="254">
      <c r="C254" s="402"/>
    </row>
    <row r="255">
      <c r="C255" s="402"/>
    </row>
    <row r="256">
      <c r="C256" s="402"/>
    </row>
    <row r="257">
      <c r="C257" s="402"/>
    </row>
    <row r="258">
      <c r="C258" s="402"/>
    </row>
    <row r="259">
      <c r="C259" s="402"/>
    </row>
    <row r="260">
      <c r="C260" s="402"/>
    </row>
    <row r="261">
      <c r="C261" s="402"/>
    </row>
    <row r="262">
      <c r="C262" s="402"/>
    </row>
    <row r="263">
      <c r="C263" s="402"/>
    </row>
    <row r="264">
      <c r="C264" s="402"/>
    </row>
    <row r="265">
      <c r="C265" s="402"/>
    </row>
    <row r="266">
      <c r="C266" s="402"/>
    </row>
    <row r="267">
      <c r="C267" s="402"/>
    </row>
    <row r="268">
      <c r="C268" s="402"/>
    </row>
    <row r="269">
      <c r="C269" s="402"/>
    </row>
    <row r="270">
      <c r="C270" s="402"/>
    </row>
    <row r="271">
      <c r="C271" s="402"/>
    </row>
    <row r="272">
      <c r="C272" s="402"/>
    </row>
    <row r="273">
      <c r="C273" s="402"/>
    </row>
    <row r="274">
      <c r="C274" s="402"/>
    </row>
    <row r="275">
      <c r="C275" s="402"/>
    </row>
    <row r="276">
      <c r="C276" s="402"/>
    </row>
    <row r="277">
      <c r="C277" s="402"/>
    </row>
    <row r="278">
      <c r="C278" s="402"/>
    </row>
    <row r="279">
      <c r="C279" s="402"/>
    </row>
    <row r="280">
      <c r="C280" s="402"/>
    </row>
    <row r="281">
      <c r="C281" s="402"/>
    </row>
    <row r="282">
      <c r="C282" s="402"/>
    </row>
    <row r="283">
      <c r="C283" s="402"/>
    </row>
    <row r="284">
      <c r="C284" s="402"/>
    </row>
    <row r="285">
      <c r="C285" s="402"/>
    </row>
    <row r="286">
      <c r="C286" s="402"/>
    </row>
    <row r="287">
      <c r="C287" s="402"/>
    </row>
    <row r="288">
      <c r="C288" s="402"/>
    </row>
    <row r="289">
      <c r="C289" s="402"/>
    </row>
    <row r="290">
      <c r="C290" s="402"/>
    </row>
    <row r="291">
      <c r="C291" s="402"/>
    </row>
    <row r="292">
      <c r="C292" s="402"/>
    </row>
    <row r="293">
      <c r="C293" s="402"/>
    </row>
    <row r="294">
      <c r="C294" s="402"/>
    </row>
    <row r="295">
      <c r="C295" s="402"/>
    </row>
    <row r="296">
      <c r="C296" s="402"/>
    </row>
    <row r="297">
      <c r="C297" s="402"/>
    </row>
    <row r="298">
      <c r="C298" s="402"/>
    </row>
    <row r="299">
      <c r="C299" s="402"/>
    </row>
    <row r="300">
      <c r="C300" s="402"/>
    </row>
    <row r="301">
      <c r="C301" s="402"/>
    </row>
    <row r="302">
      <c r="C302" s="402"/>
    </row>
    <row r="303">
      <c r="C303" s="402"/>
    </row>
    <row r="304">
      <c r="C304" s="402"/>
    </row>
    <row r="305">
      <c r="C305" s="402"/>
    </row>
    <row r="306">
      <c r="C306" s="402"/>
    </row>
    <row r="307">
      <c r="C307" s="402"/>
    </row>
    <row r="308">
      <c r="C308" s="402"/>
    </row>
    <row r="309">
      <c r="C309" s="402"/>
    </row>
    <row r="310">
      <c r="C310" s="402"/>
    </row>
    <row r="311">
      <c r="C311" s="402"/>
    </row>
    <row r="312">
      <c r="C312" s="402"/>
    </row>
    <row r="313">
      <c r="C313" s="402"/>
    </row>
    <row r="314">
      <c r="C314" s="402"/>
    </row>
    <row r="315">
      <c r="C315" s="402"/>
    </row>
    <row r="316">
      <c r="C316" s="402"/>
    </row>
    <row r="317">
      <c r="C317" s="402"/>
    </row>
    <row r="318">
      <c r="C318" s="402"/>
    </row>
    <row r="319">
      <c r="C319" s="402"/>
    </row>
    <row r="320">
      <c r="C320" s="402"/>
    </row>
    <row r="321">
      <c r="C321" s="402"/>
    </row>
    <row r="322">
      <c r="C322" s="402"/>
    </row>
    <row r="323">
      <c r="C323" s="402"/>
    </row>
    <row r="324">
      <c r="C324" s="402"/>
    </row>
    <row r="325">
      <c r="C325" s="402"/>
    </row>
    <row r="326">
      <c r="C326" s="402"/>
    </row>
    <row r="327">
      <c r="C327" s="402"/>
    </row>
    <row r="328">
      <c r="C328" s="402"/>
    </row>
    <row r="329">
      <c r="C329" s="402"/>
    </row>
    <row r="330">
      <c r="C330" s="402"/>
    </row>
    <row r="331">
      <c r="C331" s="402"/>
    </row>
    <row r="332">
      <c r="C332" s="402"/>
    </row>
    <row r="333">
      <c r="C333" s="402"/>
    </row>
    <row r="334">
      <c r="C334" s="402"/>
    </row>
    <row r="335">
      <c r="C335" s="402"/>
    </row>
    <row r="336">
      <c r="C336" s="402"/>
    </row>
    <row r="337">
      <c r="C337" s="402"/>
    </row>
    <row r="338">
      <c r="C338" s="402"/>
    </row>
    <row r="339">
      <c r="C339" s="402"/>
    </row>
    <row r="340">
      <c r="C340" s="402"/>
    </row>
    <row r="341">
      <c r="C341" s="402"/>
    </row>
    <row r="342">
      <c r="C342" s="402"/>
    </row>
    <row r="343">
      <c r="C343" s="402"/>
    </row>
    <row r="344">
      <c r="C344" s="402"/>
    </row>
    <row r="345">
      <c r="C345" s="402"/>
    </row>
    <row r="346">
      <c r="C346" s="402"/>
    </row>
    <row r="347">
      <c r="C347" s="402"/>
    </row>
    <row r="348">
      <c r="C348" s="402"/>
    </row>
    <row r="349">
      <c r="C349" s="402"/>
    </row>
    <row r="350">
      <c r="C350" s="402"/>
    </row>
    <row r="351">
      <c r="C351" s="402"/>
    </row>
    <row r="352">
      <c r="C352" s="402"/>
    </row>
    <row r="353">
      <c r="C353" s="402"/>
    </row>
    <row r="354">
      <c r="C354" s="402"/>
    </row>
    <row r="355">
      <c r="C355" s="402"/>
    </row>
    <row r="356">
      <c r="C356" s="402"/>
    </row>
    <row r="357">
      <c r="C357" s="402"/>
    </row>
    <row r="358">
      <c r="C358" s="402"/>
    </row>
    <row r="359">
      <c r="C359" s="402"/>
    </row>
    <row r="360">
      <c r="C360" s="402"/>
    </row>
    <row r="361">
      <c r="C361" s="402"/>
    </row>
    <row r="362">
      <c r="C362" s="402"/>
    </row>
    <row r="363">
      <c r="C363" s="402"/>
    </row>
    <row r="364">
      <c r="C364" s="402"/>
    </row>
    <row r="365">
      <c r="C365" s="402"/>
    </row>
    <row r="366">
      <c r="C366" s="402"/>
    </row>
    <row r="367">
      <c r="C367" s="402"/>
    </row>
    <row r="368">
      <c r="C368" s="402"/>
    </row>
    <row r="369">
      <c r="C369" s="402"/>
    </row>
    <row r="370">
      <c r="C370" s="402"/>
    </row>
    <row r="371">
      <c r="C371" s="402"/>
    </row>
    <row r="372">
      <c r="C372" s="402"/>
    </row>
    <row r="373">
      <c r="C373" s="402"/>
    </row>
    <row r="374">
      <c r="C374" s="402"/>
    </row>
    <row r="375">
      <c r="C375" s="402"/>
    </row>
    <row r="376">
      <c r="C376" s="402"/>
    </row>
    <row r="377">
      <c r="C377" s="402"/>
    </row>
    <row r="378">
      <c r="C378" s="402"/>
    </row>
    <row r="379">
      <c r="C379" s="402"/>
    </row>
    <row r="380">
      <c r="C380" s="402"/>
    </row>
    <row r="381">
      <c r="C381" s="402"/>
    </row>
    <row r="382">
      <c r="C382" s="402"/>
    </row>
    <row r="383">
      <c r="C383" s="402"/>
    </row>
    <row r="384">
      <c r="C384" s="402"/>
    </row>
    <row r="385">
      <c r="C385" s="402"/>
    </row>
    <row r="386">
      <c r="C386" s="402"/>
    </row>
    <row r="387">
      <c r="C387" s="402"/>
    </row>
    <row r="388">
      <c r="C388" s="402"/>
    </row>
    <row r="389">
      <c r="C389" s="402"/>
    </row>
    <row r="390">
      <c r="C390" s="402"/>
    </row>
    <row r="391">
      <c r="C391" s="402"/>
    </row>
    <row r="392">
      <c r="C392" s="402"/>
    </row>
    <row r="393">
      <c r="C393" s="402"/>
    </row>
    <row r="394">
      <c r="C394" s="402"/>
    </row>
    <row r="395">
      <c r="C395" s="402"/>
    </row>
    <row r="396">
      <c r="C396" s="402"/>
    </row>
    <row r="397">
      <c r="C397" s="402"/>
    </row>
    <row r="398">
      <c r="C398" s="402"/>
    </row>
    <row r="399">
      <c r="C399" s="402"/>
    </row>
    <row r="400">
      <c r="C400" s="402"/>
    </row>
    <row r="401">
      <c r="C401" s="402"/>
    </row>
    <row r="402">
      <c r="C402" s="402"/>
    </row>
    <row r="403">
      <c r="C403" s="402"/>
    </row>
    <row r="404">
      <c r="C404" s="402"/>
    </row>
    <row r="405">
      <c r="C405" s="402"/>
    </row>
    <row r="406">
      <c r="C406" s="402"/>
    </row>
    <row r="407">
      <c r="C407" s="402"/>
    </row>
    <row r="408">
      <c r="C408" s="402"/>
    </row>
    <row r="409">
      <c r="C409" s="402"/>
    </row>
    <row r="410">
      <c r="C410" s="402"/>
    </row>
    <row r="411">
      <c r="C411" s="402"/>
    </row>
    <row r="412">
      <c r="C412" s="402"/>
    </row>
    <row r="413">
      <c r="C413" s="402"/>
    </row>
    <row r="414">
      <c r="C414" s="402"/>
    </row>
    <row r="415">
      <c r="C415" s="402"/>
    </row>
    <row r="416">
      <c r="C416" s="402"/>
    </row>
    <row r="417">
      <c r="C417" s="402"/>
    </row>
    <row r="418">
      <c r="C418" s="402"/>
    </row>
    <row r="419">
      <c r="C419" s="402"/>
    </row>
    <row r="420">
      <c r="C420" s="402"/>
    </row>
    <row r="421">
      <c r="C421" s="402"/>
    </row>
    <row r="422">
      <c r="C422" s="402"/>
    </row>
    <row r="423">
      <c r="C423" s="402"/>
    </row>
    <row r="424">
      <c r="C424" s="402"/>
    </row>
    <row r="425">
      <c r="C425" s="402"/>
    </row>
    <row r="426">
      <c r="C426" s="402"/>
    </row>
    <row r="427">
      <c r="C427" s="402"/>
    </row>
    <row r="428">
      <c r="C428" s="402"/>
    </row>
    <row r="429">
      <c r="C429" s="402"/>
    </row>
    <row r="430">
      <c r="C430" s="402"/>
    </row>
    <row r="431">
      <c r="C431" s="402"/>
    </row>
    <row r="432">
      <c r="C432" s="402"/>
    </row>
    <row r="433">
      <c r="C433" s="402"/>
    </row>
    <row r="434">
      <c r="C434" s="402"/>
    </row>
    <row r="435">
      <c r="C435" s="402"/>
    </row>
    <row r="436">
      <c r="C436" s="402"/>
    </row>
    <row r="437">
      <c r="C437" s="402"/>
    </row>
    <row r="438">
      <c r="C438" s="402"/>
    </row>
    <row r="439">
      <c r="C439" s="402"/>
    </row>
    <row r="440">
      <c r="C440" s="402"/>
    </row>
    <row r="441">
      <c r="C441" s="402"/>
    </row>
    <row r="442">
      <c r="C442" s="402"/>
    </row>
    <row r="443">
      <c r="C443" s="402"/>
    </row>
    <row r="444">
      <c r="C444" s="402"/>
    </row>
    <row r="445">
      <c r="C445" s="402"/>
    </row>
    <row r="446">
      <c r="C446" s="402"/>
    </row>
    <row r="447">
      <c r="C447" s="402"/>
    </row>
    <row r="448">
      <c r="C448" s="402"/>
    </row>
    <row r="449">
      <c r="C449" s="402"/>
    </row>
    <row r="450">
      <c r="C450" s="402"/>
    </row>
    <row r="451">
      <c r="C451" s="402"/>
    </row>
    <row r="452">
      <c r="C452" s="402"/>
    </row>
    <row r="453">
      <c r="C453" s="402"/>
    </row>
    <row r="454">
      <c r="C454" s="402"/>
    </row>
    <row r="455">
      <c r="C455" s="402"/>
    </row>
    <row r="456">
      <c r="C456" s="402"/>
    </row>
    <row r="457">
      <c r="C457" s="402"/>
    </row>
    <row r="458">
      <c r="C458" s="402"/>
    </row>
    <row r="459">
      <c r="C459" s="402"/>
    </row>
    <row r="460">
      <c r="C460" s="402"/>
    </row>
    <row r="461">
      <c r="C461" s="402"/>
    </row>
    <row r="462">
      <c r="C462" s="402"/>
    </row>
    <row r="463">
      <c r="C463" s="402"/>
    </row>
    <row r="464">
      <c r="C464" s="402"/>
    </row>
    <row r="465">
      <c r="C465" s="402"/>
    </row>
    <row r="466">
      <c r="C466" s="402"/>
    </row>
    <row r="467">
      <c r="C467" s="402"/>
    </row>
    <row r="468">
      <c r="C468" s="402"/>
    </row>
    <row r="469">
      <c r="C469" s="402"/>
    </row>
    <row r="470">
      <c r="C470" s="402"/>
    </row>
    <row r="471">
      <c r="C471" s="402"/>
    </row>
    <row r="472">
      <c r="C472" s="402"/>
    </row>
    <row r="473">
      <c r="C473" s="402"/>
    </row>
    <row r="474">
      <c r="C474" s="402"/>
    </row>
    <row r="475">
      <c r="C475" s="402"/>
    </row>
    <row r="476">
      <c r="C476" s="402"/>
    </row>
    <row r="477">
      <c r="C477" s="402"/>
    </row>
    <row r="478">
      <c r="C478" s="402"/>
    </row>
    <row r="479">
      <c r="C479" s="402"/>
    </row>
    <row r="480">
      <c r="C480" s="402"/>
    </row>
    <row r="481">
      <c r="C481" s="402"/>
    </row>
    <row r="482">
      <c r="C482" s="402"/>
    </row>
    <row r="483">
      <c r="C483" s="402"/>
    </row>
    <row r="484">
      <c r="C484" s="402"/>
    </row>
    <row r="485">
      <c r="C485" s="402"/>
    </row>
    <row r="486">
      <c r="C486" s="402"/>
    </row>
    <row r="487">
      <c r="C487" s="402"/>
    </row>
    <row r="488">
      <c r="C488" s="402"/>
    </row>
    <row r="489">
      <c r="C489" s="402"/>
    </row>
    <row r="490">
      <c r="C490" s="402"/>
    </row>
    <row r="491">
      <c r="C491" s="402"/>
    </row>
    <row r="492">
      <c r="C492" s="402"/>
    </row>
    <row r="493">
      <c r="C493" s="402"/>
    </row>
    <row r="494">
      <c r="C494" s="402"/>
    </row>
    <row r="495">
      <c r="C495" s="402"/>
    </row>
    <row r="496">
      <c r="C496" s="402"/>
    </row>
    <row r="497">
      <c r="C497" s="402"/>
    </row>
    <row r="498">
      <c r="C498" s="402"/>
    </row>
    <row r="499">
      <c r="C499" s="402"/>
    </row>
    <row r="500">
      <c r="C500" s="402"/>
    </row>
    <row r="501">
      <c r="C501" s="402"/>
    </row>
    <row r="502">
      <c r="C502" s="402"/>
    </row>
    <row r="503">
      <c r="C503" s="402"/>
    </row>
    <row r="504">
      <c r="C504" s="402"/>
    </row>
    <row r="505">
      <c r="C505" s="402"/>
    </row>
    <row r="506">
      <c r="C506" s="402"/>
    </row>
    <row r="507">
      <c r="C507" s="402"/>
    </row>
    <row r="508">
      <c r="C508" s="402"/>
    </row>
    <row r="509">
      <c r="C509" s="402"/>
    </row>
    <row r="510">
      <c r="C510" s="402"/>
    </row>
    <row r="511">
      <c r="C511" s="402"/>
    </row>
    <row r="512">
      <c r="C512" s="402"/>
    </row>
    <row r="513">
      <c r="C513" s="402"/>
    </row>
    <row r="514">
      <c r="C514" s="402"/>
    </row>
    <row r="515">
      <c r="C515" s="402"/>
    </row>
    <row r="516">
      <c r="C516" s="402"/>
    </row>
    <row r="517">
      <c r="C517" s="402"/>
    </row>
    <row r="518">
      <c r="C518" s="402"/>
    </row>
    <row r="519">
      <c r="C519" s="402"/>
    </row>
    <row r="520">
      <c r="C520" s="402"/>
    </row>
    <row r="521">
      <c r="C521" s="402"/>
    </row>
    <row r="522">
      <c r="C522" s="402"/>
    </row>
    <row r="523">
      <c r="C523" s="402"/>
    </row>
    <row r="524">
      <c r="C524" s="402"/>
    </row>
    <row r="525">
      <c r="C525" s="402"/>
    </row>
    <row r="526">
      <c r="C526" s="402"/>
    </row>
    <row r="527">
      <c r="C527" s="402"/>
    </row>
    <row r="528">
      <c r="C528" s="402"/>
    </row>
    <row r="529">
      <c r="C529" s="402"/>
    </row>
    <row r="530">
      <c r="C530" s="402"/>
    </row>
    <row r="531">
      <c r="C531" s="402"/>
    </row>
    <row r="532">
      <c r="C532" s="402"/>
    </row>
    <row r="533">
      <c r="C533" s="402"/>
    </row>
    <row r="534">
      <c r="C534" s="402"/>
    </row>
    <row r="535">
      <c r="C535" s="402"/>
    </row>
    <row r="536">
      <c r="C536" s="402"/>
    </row>
    <row r="537">
      <c r="C537" s="402"/>
    </row>
    <row r="538">
      <c r="C538" s="402"/>
    </row>
    <row r="539">
      <c r="C539" s="402"/>
    </row>
    <row r="540">
      <c r="C540" s="402"/>
    </row>
    <row r="541">
      <c r="C541" s="402"/>
    </row>
    <row r="542">
      <c r="C542" s="402"/>
    </row>
    <row r="543">
      <c r="C543" s="402"/>
    </row>
    <row r="544">
      <c r="C544" s="402"/>
    </row>
    <row r="545">
      <c r="C545" s="402"/>
    </row>
    <row r="546">
      <c r="C546" s="402"/>
    </row>
    <row r="547">
      <c r="C547" s="402"/>
    </row>
    <row r="548">
      <c r="C548" s="402"/>
    </row>
    <row r="549">
      <c r="C549" s="402"/>
    </row>
    <row r="550">
      <c r="C550" s="402"/>
    </row>
    <row r="551">
      <c r="C551" s="402"/>
    </row>
    <row r="552">
      <c r="C552" s="402"/>
    </row>
    <row r="553">
      <c r="C553" s="402"/>
    </row>
    <row r="554">
      <c r="C554" s="402"/>
    </row>
    <row r="555">
      <c r="C555" s="402"/>
    </row>
    <row r="556">
      <c r="C556" s="402"/>
    </row>
    <row r="557">
      <c r="C557" s="402"/>
    </row>
    <row r="558">
      <c r="C558" s="402"/>
    </row>
    <row r="559">
      <c r="C559" s="402"/>
    </row>
    <row r="560">
      <c r="C560" s="402"/>
    </row>
    <row r="561">
      <c r="C561" s="402"/>
    </row>
    <row r="562">
      <c r="C562" s="402"/>
    </row>
    <row r="563">
      <c r="C563" s="402"/>
    </row>
    <row r="564">
      <c r="C564" s="402"/>
    </row>
    <row r="565">
      <c r="C565" s="402"/>
    </row>
    <row r="566">
      <c r="C566" s="402"/>
    </row>
    <row r="567">
      <c r="C567" s="402"/>
    </row>
    <row r="568">
      <c r="C568" s="402"/>
    </row>
    <row r="569">
      <c r="C569" s="402"/>
    </row>
    <row r="570">
      <c r="C570" s="402"/>
    </row>
    <row r="571">
      <c r="C571" s="402"/>
    </row>
    <row r="572">
      <c r="C572" s="402"/>
    </row>
    <row r="573">
      <c r="C573" s="402"/>
    </row>
    <row r="574">
      <c r="C574" s="402"/>
    </row>
    <row r="575">
      <c r="C575" s="402"/>
    </row>
    <row r="576">
      <c r="C576" s="402"/>
    </row>
    <row r="577">
      <c r="C577" s="402"/>
    </row>
    <row r="578">
      <c r="C578" s="402"/>
    </row>
    <row r="579">
      <c r="C579" s="402"/>
    </row>
    <row r="580">
      <c r="C580" s="402"/>
    </row>
    <row r="581">
      <c r="C581" s="402"/>
    </row>
    <row r="582">
      <c r="C582" s="402"/>
    </row>
    <row r="583">
      <c r="C583" s="402"/>
    </row>
    <row r="584">
      <c r="C584" s="402"/>
    </row>
    <row r="585">
      <c r="C585" s="402"/>
    </row>
    <row r="586">
      <c r="C586" s="402"/>
    </row>
    <row r="587">
      <c r="C587" s="402"/>
    </row>
    <row r="588">
      <c r="C588" s="402"/>
    </row>
    <row r="589">
      <c r="C589" s="402"/>
    </row>
    <row r="590">
      <c r="C590" s="402"/>
    </row>
    <row r="591">
      <c r="C591" s="402"/>
    </row>
    <row r="592">
      <c r="C592" s="402"/>
    </row>
    <row r="593">
      <c r="C593" s="402"/>
    </row>
    <row r="594">
      <c r="C594" s="402"/>
    </row>
    <row r="595">
      <c r="C595" s="402"/>
    </row>
    <row r="596">
      <c r="C596" s="402"/>
    </row>
    <row r="597">
      <c r="C597" s="402"/>
    </row>
    <row r="598">
      <c r="C598" s="402"/>
    </row>
    <row r="599">
      <c r="C599" s="402"/>
    </row>
    <row r="600">
      <c r="C600" s="402"/>
    </row>
    <row r="601">
      <c r="C601" s="402"/>
    </row>
    <row r="602">
      <c r="C602" s="402"/>
    </row>
    <row r="603">
      <c r="C603" s="402"/>
    </row>
    <row r="604">
      <c r="C604" s="402"/>
    </row>
    <row r="605">
      <c r="C605" s="402"/>
    </row>
    <row r="606">
      <c r="C606" s="402"/>
    </row>
    <row r="607">
      <c r="C607" s="402"/>
    </row>
    <row r="608">
      <c r="C608" s="402"/>
    </row>
    <row r="609">
      <c r="C609" s="402"/>
    </row>
    <row r="610">
      <c r="C610" s="402"/>
    </row>
    <row r="611">
      <c r="C611" s="402"/>
    </row>
    <row r="612">
      <c r="C612" s="402"/>
    </row>
    <row r="613">
      <c r="C613" s="402"/>
    </row>
    <row r="614">
      <c r="C614" s="402"/>
    </row>
    <row r="615">
      <c r="C615" s="402"/>
    </row>
    <row r="616">
      <c r="C616" s="402"/>
    </row>
    <row r="617">
      <c r="C617" s="402"/>
    </row>
    <row r="618">
      <c r="C618" s="402"/>
    </row>
    <row r="619">
      <c r="C619" s="402"/>
    </row>
    <row r="620">
      <c r="C620" s="402"/>
    </row>
    <row r="621">
      <c r="C621" s="402"/>
    </row>
    <row r="622">
      <c r="C622" s="402"/>
    </row>
    <row r="623">
      <c r="C623" s="402"/>
    </row>
    <row r="624">
      <c r="C624" s="402"/>
    </row>
    <row r="625">
      <c r="C625" s="402"/>
    </row>
    <row r="626">
      <c r="C626" s="402"/>
    </row>
    <row r="627">
      <c r="C627" s="402"/>
    </row>
    <row r="628">
      <c r="C628" s="402"/>
    </row>
    <row r="629">
      <c r="C629" s="402"/>
    </row>
    <row r="630">
      <c r="C630" s="402"/>
    </row>
    <row r="631">
      <c r="C631" s="402"/>
    </row>
    <row r="632">
      <c r="C632" s="402"/>
    </row>
    <row r="633">
      <c r="C633" s="402"/>
    </row>
    <row r="634">
      <c r="C634" s="402"/>
    </row>
    <row r="635">
      <c r="C635" s="402"/>
    </row>
    <row r="636">
      <c r="C636" s="402"/>
    </row>
    <row r="637">
      <c r="C637" s="402"/>
    </row>
    <row r="638">
      <c r="C638" s="402"/>
    </row>
    <row r="639">
      <c r="C639" s="402"/>
    </row>
    <row r="640">
      <c r="C640" s="402"/>
    </row>
    <row r="641">
      <c r="C641" s="402"/>
    </row>
    <row r="642">
      <c r="C642" s="402"/>
    </row>
    <row r="643">
      <c r="C643" s="402"/>
    </row>
    <row r="644">
      <c r="C644" s="402"/>
    </row>
    <row r="645">
      <c r="C645" s="402"/>
    </row>
    <row r="646">
      <c r="C646" s="402"/>
    </row>
    <row r="647">
      <c r="C647" s="402"/>
    </row>
    <row r="648">
      <c r="C648" s="402"/>
    </row>
    <row r="649">
      <c r="C649" s="402"/>
    </row>
    <row r="650">
      <c r="C650" s="402"/>
    </row>
    <row r="651">
      <c r="C651" s="402"/>
    </row>
    <row r="652">
      <c r="C652" s="402"/>
    </row>
    <row r="653">
      <c r="C653" s="402"/>
    </row>
    <row r="654">
      <c r="C654" s="402"/>
    </row>
    <row r="655">
      <c r="C655" s="402"/>
    </row>
    <row r="656">
      <c r="C656" s="402"/>
    </row>
    <row r="657">
      <c r="C657" s="402"/>
    </row>
    <row r="658">
      <c r="C658" s="402"/>
    </row>
    <row r="659">
      <c r="C659" s="402"/>
    </row>
    <row r="660">
      <c r="C660" s="402"/>
    </row>
    <row r="661">
      <c r="C661" s="402"/>
    </row>
    <row r="662">
      <c r="C662" s="402"/>
    </row>
    <row r="663">
      <c r="C663" s="402"/>
    </row>
    <row r="664">
      <c r="C664" s="402"/>
    </row>
    <row r="665">
      <c r="C665" s="402"/>
    </row>
    <row r="666">
      <c r="C666" s="402"/>
    </row>
    <row r="667">
      <c r="C667" s="402"/>
    </row>
    <row r="668">
      <c r="C668" s="402"/>
    </row>
    <row r="669">
      <c r="C669" s="402"/>
    </row>
    <row r="670">
      <c r="C670" s="402"/>
    </row>
    <row r="671">
      <c r="C671" s="402"/>
    </row>
    <row r="672">
      <c r="C672" s="402"/>
    </row>
    <row r="673">
      <c r="C673" s="402"/>
    </row>
    <row r="674">
      <c r="C674" s="402"/>
    </row>
    <row r="675">
      <c r="C675" s="402"/>
    </row>
    <row r="676">
      <c r="C676" s="402"/>
    </row>
    <row r="677">
      <c r="C677" s="402"/>
    </row>
    <row r="678">
      <c r="C678" s="402"/>
    </row>
    <row r="679">
      <c r="C679" s="402"/>
    </row>
    <row r="680">
      <c r="C680" s="402"/>
    </row>
    <row r="681">
      <c r="C681" s="402"/>
    </row>
    <row r="682">
      <c r="C682" s="402"/>
    </row>
    <row r="683">
      <c r="C683" s="402"/>
    </row>
    <row r="684">
      <c r="C684" s="402"/>
    </row>
    <row r="685">
      <c r="C685" s="402"/>
    </row>
    <row r="686">
      <c r="C686" s="402"/>
    </row>
    <row r="687">
      <c r="C687" s="402"/>
    </row>
    <row r="688">
      <c r="C688" s="402"/>
    </row>
    <row r="689">
      <c r="C689" s="402"/>
    </row>
    <row r="690">
      <c r="C690" s="402"/>
    </row>
    <row r="691">
      <c r="C691" s="402"/>
    </row>
    <row r="692">
      <c r="C692" s="402"/>
    </row>
    <row r="693">
      <c r="C693" s="402"/>
    </row>
    <row r="694">
      <c r="C694" s="402"/>
    </row>
    <row r="695">
      <c r="C695" s="402"/>
    </row>
    <row r="696">
      <c r="C696" s="402"/>
    </row>
    <row r="697">
      <c r="C697" s="402"/>
    </row>
    <row r="698">
      <c r="C698" s="402"/>
    </row>
    <row r="699">
      <c r="C699" s="402"/>
    </row>
    <row r="700">
      <c r="C700" s="402"/>
    </row>
    <row r="701">
      <c r="C701" s="402"/>
    </row>
    <row r="702">
      <c r="C702" s="402"/>
    </row>
    <row r="703">
      <c r="C703" s="402"/>
    </row>
    <row r="704">
      <c r="C704" s="402"/>
    </row>
    <row r="705">
      <c r="C705" s="402"/>
    </row>
    <row r="706">
      <c r="C706" s="402"/>
    </row>
    <row r="707">
      <c r="C707" s="402"/>
    </row>
    <row r="708">
      <c r="C708" s="402"/>
    </row>
    <row r="709">
      <c r="C709" s="402"/>
    </row>
    <row r="710">
      <c r="C710" s="402"/>
    </row>
    <row r="711">
      <c r="C711" s="402"/>
    </row>
    <row r="712">
      <c r="C712" s="402"/>
    </row>
    <row r="713">
      <c r="C713" s="402"/>
    </row>
    <row r="714">
      <c r="C714" s="402"/>
    </row>
    <row r="715">
      <c r="C715" s="402"/>
    </row>
    <row r="716">
      <c r="C716" s="402"/>
    </row>
    <row r="717">
      <c r="C717" s="402"/>
    </row>
    <row r="718">
      <c r="C718" s="402"/>
    </row>
    <row r="719">
      <c r="C719" s="402"/>
    </row>
    <row r="720">
      <c r="C720" s="402"/>
    </row>
    <row r="721">
      <c r="C721" s="402"/>
    </row>
    <row r="722">
      <c r="C722" s="402"/>
    </row>
    <row r="723">
      <c r="C723" s="402"/>
    </row>
    <row r="724">
      <c r="C724" s="402"/>
    </row>
    <row r="725">
      <c r="C725" s="402"/>
    </row>
    <row r="726">
      <c r="C726" s="402"/>
    </row>
    <row r="727">
      <c r="C727" s="402"/>
    </row>
    <row r="728">
      <c r="C728" s="402"/>
    </row>
    <row r="729">
      <c r="C729" s="402"/>
    </row>
    <row r="730">
      <c r="C730" s="402"/>
    </row>
    <row r="731">
      <c r="C731" s="402"/>
    </row>
    <row r="732">
      <c r="C732" s="402"/>
    </row>
    <row r="733">
      <c r="C733" s="402"/>
    </row>
    <row r="734">
      <c r="C734" s="402"/>
    </row>
    <row r="735">
      <c r="C735" s="402"/>
    </row>
    <row r="736">
      <c r="C736" s="402"/>
    </row>
    <row r="737">
      <c r="C737" s="402"/>
    </row>
    <row r="738">
      <c r="C738" s="402"/>
    </row>
    <row r="739">
      <c r="C739" s="402"/>
    </row>
    <row r="740">
      <c r="C740" s="402"/>
    </row>
    <row r="741">
      <c r="C741" s="402"/>
    </row>
    <row r="742">
      <c r="C742" s="402"/>
    </row>
    <row r="743">
      <c r="C743" s="402"/>
    </row>
    <row r="744">
      <c r="C744" s="402"/>
    </row>
    <row r="745">
      <c r="C745" s="402"/>
    </row>
    <row r="746">
      <c r="C746" s="402"/>
    </row>
    <row r="747">
      <c r="C747" s="402"/>
    </row>
    <row r="748">
      <c r="C748" s="402"/>
    </row>
    <row r="749">
      <c r="C749" s="402"/>
    </row>
    <row r="750">
      <c r="C750" s="402"/>
    </row>
    <row r="751">
      <c r="C751" s="402"/>
    </row>
    <row r="752">
      <c r="C752" s="402"/>
    </row>
    <row r="753">
      <c r="C753" s="402"/>
    </row>
    <row r="754">
      <c r="C754" s="402"/>
    </row>
    <row r="755">
      <c r="C755" s="402"/>
    </row>
    <row r="756">
      <c r="C756" s="402"/>
    </row>
    <row r="757">
      <c r="C757" s="402"/>
    </row>
    <row r="758">
      <c r="C758" s="402"/>
    </row>
    <row r="759">
      <c r="C759" s="402"/>
    </row>
    <row r="760">
      <c r="C760" s="402"/>
    </row>
    <row r="761">
      <c r="C761" s="402"/>
    </row>
    <row r="762">
      <c r="C762" s="402"/>
    </row>
    <row r="763">
      <c r="C763" s="402"/>
    </row>
    <row r="764">
      <c r="C764" s="402"/>
    </row>
    <row r="765">
      <c r="C765" s="402"/>
    </row>
    <row r="766">
      <c r="C766" s="402"/>
    </row>
    <row r="767">
      <c r="C767" s="402"/>
    </row>
    <row r="768">
      <c r="C768" s="402"/>
    </row>
    <row r="769">
      <c r="C769" s="402"/>
    </row>
    <row r="770">
      <c r="C770" s="402"/>
    </row>
    <row r="771">
      <c r="C771" s="402"/>
    </row>
    <row r="772">
      <c r="C772" s="402"/>
    </row>
    <row r="773">
      <c r="C773" s="402"/>
    </row>
    <row r="774">
      <c r="C774" s="402"/>
    </row>
    <row r="775">
      <c r="C775" s="402"/>
    </row>
    <row r="776">
      <c r="C776" s="402"/>
    </row>
    <row r="777">
      <c r="C777" s="402"/>
    </row>
    <row r="778">
      <c r="C778" s="402"/>
    </row>
    <row r="779">
      <c r="C779" s="402"/>
    </row>
    <row r="780">
      <c r="C780" s="402"/>
    </row>
    <row r="781">
      <c r="C781" s="402"/>
    </row>
    <row r="782">
      <c r="C782" s="402"/>
    </row>
    <row r="783">
      <c r="C783" s="402"/>
    </row>
    <row r="784">
      <c r="C784" s="402"/>
    </row>
    <row r="785">
      <c r="C785" s="402"/>
    </row>
    <row r="786">
      <c r="C786" s="402"/>
    </row>
    <row r="787">
      <c r="C787" s="402"/>
    </row>
    <row r="788">
      <c r="C788" s="402"/>
    </row>
    <row r="789">
      <c r="C789" s="402"/>
    </row>
    <row r="790">
      <c r="C790" s="402"/>
    </row>
    <row r="791">
      <c r="C791" s="402"/>
    </row>
    <row r="792">
      <c r="C792" s="402"/>
    </row>
    <row r="793">
      <c r="C793" s="402"/>
    </row>
    <row r="794">
      <c r="C794" s="402"/>
    </row>
    <row r="795">
      <c r="C795" s="402"/>
    </row>
    <row r="796">
      <c r="C796" s="402"/>
    </row>
    <row r="797">
      <c r="C797" s="402"/>
    </row>
    <row r="798">
      <c r="C798" s="402"/>
    </row>
    <row r="799">
      <c r="C799" s="402"/>
    </row>
    <row r="800">
      <c r="C800" s="402"/>
    </row>
    <row r="801">
      <c r="C801" s="402"/>
    </row>
    <row r="802">
      <c r="C802" s="402"/>
    </row>
    <row r="803">
      <c r="C803" s="402"/>
    </row>
    <row r="804">
      <c r="C804" s="402"/>
    </row>
    <row r="805">
      <c r="C805" s="402"/>
    </row>
    <row r="806">
      <c r="C806" s="402"/>
    </row>
    <row r="807">
      <c r="C807" s="402"/>
    </row>
    <row r="808">
      <c r="C808" s="402"/>
    </row>
    <row r="809">
      <c r="C809" s="402"/>
    </row>
    <row r="810">
      <c r="C810" s="402"/>
    </row>
    <row r="811">
      <c r="C811" s="402"/>
    </row>
    <row r="812">
      <c r="C812" s="402"/>
    </row>
    <row r="813">
      <c r="C813" s="402"/>
    </row>
    <row r="814">
      <c r="C814" s="402"/>
    </row>
    <row r="815">
      <c r="C815" s="402"/>
    </row>
    <row r="816">
      <c r="C816" s="402"/>
    </row>
    <row r="817">
      <c r="C817" s="402"/>
    </row>
    <row r="818">
      <c r="C818" s="402"/>
    </row>
    <row r="819">
      <c r="C819" s="402"/>
    </row>
    <row r="820">
      <c r="C820" s="402"/>
    </row>
    <row r="821">
      <c r="C821" s="402"/>
    </row>
    <row r="822">
      <c r="C822" s="402"/>
    </row>
    <row r="823">
      <c r="C823" s="402"/>
    </row>
    <row r="824">
      <c r="C824" s="402"/>
    </row>
    <row r="825">
      <c r="C825" s="402"/>
    </row>
    <row r="826">
      <c r="C826" s="402"/>
    </row>
    <row r="827">
      <c r="C827" s="402"/>
    </row>
    <row r="828">
      <c r="C828" s="402"/>
    </row>
    <row r="829">
      <c r="C829" s="402"/>
    </row>
    <row r="830">
      <c r="C830" s="402"/>
    </row>
    <row r="831">
      <c r="C831" s="402"/>
    </row>
    <row r="832">
      <c r="C832" s="402"/>
    </row>
    <row r="833">
      <c r="C833" s="402"/>
    </row>
    <row r="834">
      <c r="C834" s="402"/>
    </row>
    <row r="835">
      <c r="C835" s="402"/>
    </row>
    <row r="836">
      <c r="C836" s="402"/>
    </row>
    <row r="837">
      <c r="C837" s="402"/>
    </row>
    <row r="838">
      <c r="C838" s="402"/>
    </row>
    <row r="839">
      <c r="C839" s="402"/>
    </row>
    <row r="840">
      <c r="C840" s="402"/>
    </row>
    <row r="841">
      <c r="C841" s="402"/>
    </row>
    <row r="842">
      <c r="C842" s="402"/>
    </row>
    <row r="843">
      <c r="C843" s="402"/>
    </row>
    <row r="844">
      <c r="C844" s="402"/>
    </row>
    <row r="845">
      <c r="C845" s="402"/>
    </row>
    <row r="846">
      <c r="C846" s="402"/>
    </row>
    <row r="847">
      <c r="C847" s="402"/>
    </row>
    <row r="848">
      <c r="C848" s="402"/>
    </row>
    <row r="849">
      <c r="C849" s="402"/>
    </row>
    <row r="850">
      <c r="C850" s="402"/>
    </row>
    <row r="851">
      <c r="C851" s="402"/>
    </row>
    <row r="852">
      <c r="C852" s="402"/>
    </row>
    <row r="853">
      <c r="C853" s="402"/>
    </row>
    <row r="854">
      <c r="C854" s="402"/>
    </row>
    <row r="855">
      <c r="C855" s="402"/>
    </row>
    <row r="856">
      <c r="C856" s="402"/>
    </row>
    <row r="857">
      <c r="C857" s="402"/>
    </row>
    <row r="858">
      <c r="C858" s="402"/>
    </row>
    <row r="859">
      <c r="C859" s="402"/>
    </row>
    <row r="860">
      <c r="C860" s="402"/>
    </row>
    <row r="861">
      <c r="C861" s="402"/>
    </row>
    <row r="862">
      <c r="C862" s="402"/>
    </row>
    <row r="863">
      <c r="C863" s="402"/>
    </row>
    <row r="864">
      <c r="C864" s="402"/>
    </row>
    <row r="865">
      <c r="C865" s="402"/>
    </row>
    <row r="866">
      <c r="C866" s="402"/>
    </row>
    <row r="867">
      <c r="C867" s="402"/>
    </row>
    <row r="868">
      <c r="C868" s="402"/>
    </row>
    <row r="869">
      <c r="C869" s="402"/>
    </row>
    <row r="870">
      <c r="C870" s="402"/>
    </row>
    <row r="871">
      <c r="C871" s="402"/>
    </row>
    <row r="872">
      <c r="C872" s="402"/>
    </row>
    <row r="873">
      <c r="C873" s="402"/>
    </row>
    <row r="874">
      <c r="C874" s="402"/>
    </row>
    <row r="875">
      <c r="C875" s="402"/>
    </row>
    <row r="876">
      <c r="C876" s="402"/>
    </row>
    <row r="877">
      <c r="C877" s="402"/>
    </row>
    <row r="878">
      <c r="C878" s="402"/>
    </row>
    <row r="879">
      <c r="C879" s="402"/>
    </row>
    <row r="880">
      <c r="C880" s="402"/>
    </row>
    <row r="881">
      <c r="C881" s="402"/>
    </row>
    <row r="882">
      <c r="C882" s="402"/>
    </row>
    <row r="883">
      <c r="C883" s="402"/>
    </row>
    <row r="884">
      <c r="C884" s="402"/>
    </row>
    <row r="885">
      <c r="C885" s="402"/>
    </row>
    <row r="886">
      <c r="C886" s="402"/>
    </row>
    <row r="887">
      <c r="C887" s="402"/>
    </row>
    <row r="888">
      <c r="C888" s="402"/>
    </row>
    <row r="889">
      <c r="C889" s="402"/>
    </row>
    <row r="890">
      <c r="C890" s="402"/>
    </row>
    <row r="891">
      <c r="C891" s="402"/>
    </row>
    <row r="892">
      <c r="C892" s="402"/>
    </row>
    <row r="893">
      <c r="C893" s="402"/>
    </row>
    <row r="894">
      <c r="C894" s="402"/>
    </row>
    <row r="895">
      <c r="C895" s="402"/>
    </row>
    <row r="896">
      <c r="C896" s="402"/>
    </row>
    <row r="897">
      <c r="C897" s="402"/>
    </row>
    <row r="898">
      <c r="C898" s="402"/>
    </row>
    <row r="899">
      <c r="C899" s="402"/>
    </row>
    <row r="900">
      <c r="C900" s="402"/>
    </row>
    <row r="901">
      <c r="C901" s="402"/>
    </row>
    <row r="902">
      <c r="C902" s="402"/>
    </row>
    <row r="903">
      <c r="C903" s="402"/>
    </row>
    <row r="904">
      <c r="C904" s="402"/>
    </row>
    <row r="905">
      <c r="C905" s="402"/>
    </row>
    <row r="906">
      <c r="C906" s="402"/>
    </row>
    <row r="907">
      <c r="C907" s="402"/>
    </row>
    <row r="908">
      <c r="C908" s="402"/>
    </row>
    <row r="909">
      <c r="C909" s="402"/>
    </row>
    <row r="910">
      <c r="C910" s="402"/>
    </row>
    <row r="911">
      <c r="C911" s="402"/>
    </row>
    <row r="912">
      <c r="C912" s="402"/>
    </row>
    <row r="913">
      <c r="C913" s="402"/>
    </row>
    <row r="914">
      <c r="C914" s="402"/>
    </row>
    <row r="915">
      <c r="C915" s="402"/>
    </row>
    <row r="916">
      <c r="C916" s="402"/>
    </row>
    <row r="917">
      <c r="C917" s="402"/>
    </row>
    <row r="918">
      <c r="C918" s="402"/>
    </row>
    <row r="919">
      <c r="C919" s="402"/>
    </row>
    <row r="920">
      <c r="C920" s="402"/>
    </row>
    <row r="921">
      <c r="C921" s="402"/>
    </row>
    <row r="922">
      <c r="C922" s="402"/>
    </row>
    <row r="923">
      <c r="C923" s="402"/>
    </row>
    <row r="924">
      <c r="C924" s="402"/>
    </row>
    <row r="925">
      <c r="C925" s="402"/>
    </row>
    <row r="926">
      <c r="C926" s="402"/>
    </row>
    <row r="927">
      <c r="C927" s="402"/>
    </row>
    <row r="928">
      <c r="C928" s="402"/>
    </row>
    <row r="929">
      <c r="C929" s="402"/>
    </row>
    <row r="930">
      <c r="C930" s="402"/>
    </row>
    <row r="931">
      <c r="C931" s="402"/>
    </row>
    <row r="932">
      <c r="C932" s="402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3"/>
    <hyperlink r:id="rId12" ref="B14"/>
    <hyperlink r:id="rId13" ref="B15"/>
    <hyperlink r:id="rId14" ref="B16"/>
    <hyperlink r:id="rId15" ref="B17"/>
    <hyperlink r:id="rId16" ref="B18"/>
    <hyperlink r:id="rId17" ref="B20"/>
    <hyperlink r:id="rId18" ref="B22"/>
    <hyperlink r:id="rId19" ref="B24"/>
    <hyperlink r:id="rId20" ref="B26"/>
    <hyperlink r:id="rId21" ref="B27"/>
    <hyperlink r:id="rId22" ref="B30"/>
    <hyperlink r:id="rId23" ref="B31"/>
    <hyperlink r:id="rId24" ref="B32"/>
    <hyperlink r:id="rId25" ref="B33"/>
    <hyperlink r:id="rId26" ref="B34"/>
    <hyperlink r:id="rId27" ref="B35"/>
    <hyperlink r:id="rId28" ref="B36"/>
    <hyperlink r:id="rId29" ref="B37"/>
    <hyperlink r:id="rId30" ref="B38"/>
    <hyperlink r:id="rId31" ref="B39"/>
    <hyperlink r:id="rId32" ref="B40"/>
  </hyperlinks>
  <drawing r:id="rId3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280" t="s">
        <v>802</v>
      </c>
      <c r="B2" s="280" t="s">
        <v>803</v>
      </c>
      <c r="C2" s="280" t="s">
        <v>804</v>
      </c>
      <c r="D2" s="280" t="s">
        <v>805</v>
      </c>
      <c r="E2" s="280" t="s">
        <v>806</v>
      </c>
      <c r="F2" s="280" t="s">
        <v>808</v>
      </c>
      <c r="G2" s="280" t="s">
        <v>809</v>
      </c>
    </row>
    <row r="3">
      <c r="A3" s="280" t="s">
        <v>810</v>
      </c>
      <c r="B3" s="280" t="s">
        <v>811</v>
      </c>
      <c r="C3" s="280" t="s">
        <v>812</v>
      </c>
      <c r="D3" s="280" t="s">
        <v>813</v>
      </c>
      <c r="E3" s="438">
        <v>109053.0</v>
      </c>
      <c r="F3" s="280">
        <f>40/4*E3</f>
        <v>1090530</v>
      </c>
    </row>
    <row r="4">
      <c r="A4" s="280" t="s">
        <v>817</v>
      </c>
      <c r="B4" s="280" t="s">
        <v>811</v>
      </c>
      <c r="C4" s="280" t="s">
        <v>818</v>
      </c>
      <c r="D4" s="280" t="s">
        <v>819</v>
      </c>
      <c r="E4" s="438">
        <v>255624.0</v>
      </c>
      <c r="F4" s="280">
        <f>75/4*E4</f>
        <v>4792950</v>
      </c>
    </row>
    <row r="5">
      <c r="A5" s="280" t="s">
        <v>820</v>
      </c>
      <c r="B5" s="280" t="s">
        <v>821</v>
      </c>
      <c r="C5" s="280" t="s">
        <v>822</v>
      </c>
      <c r="D5" s="280" t="s">
        <v>813</v>
      </c>
      <c r="E5" s="438">
        <v>635759.0</v>
      </c>
      <c r="F5">
        <f>40/4*E5</f>
        <v>6357590</v>
      </c>
      <c r="G5" s="280" t="s">
        <v>823</v>
      </c>
    </row>
    <row r="6" ht="1.5" customHeight="1">
      <c r="A6" s="280" t="s">
        <v>824</v>
      </c>
      <c r="B6" s="280" t="s">
        <v>811</v>
      </c>
      <c r="C6" s="280" t="s">
        <v>812</v>
      </c>
      <c r="D6" s="280" t="s">
        <v>819</v>
      </c>
      <c r="E6">
        <f>3947+3107+2750+2515</f>
        <v>12319</v>
      </c>
      <c r="F6">
        <f>75/4*E6</f>
        <v>230981.25</v>
      </c>
      <c r="G6" s="280" t="s">
        <v>826</v>
      </c>
    </row>
    <row r="7">
      <c r="A7" s="280" t="s">
        <v>828</v>
      </c>
      <c r="B7" s="280" t="s">
        <v>811</v>
      </c>
      <c r="C7" s="280" t="s">
        <v>812</v>
      </c>
    </row>
    <row r="8">
      <c r="A8" s="280" t="s">
        <v>829</v>
      </c>
      <c r="B8" s="280" t="s">
        <v>811</v>
      </c>
      <c r="C8" s="280" t="s">
        <v>812</v>
      </c>
      <c r="D8" s="280" t="s">
        <v>830</v>
      </c>
    </row>
    <row r="9">
      <c r="A9" s="280" t="s">
        <v>831</v>
      </c>
      <c r="B9" s="280" t="s">
        <v>811</v>
      </c>
      <c r="C9" s="280" t="s">
        <v>812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2.57"/>
  </cols>
  <sheetData>
    <row r="1">
      <c r="A1" s="280" t="s">
        <v>845</v>
      </c>
      <c r="B1" s="280" t="s">
        <v>846</v>
      </c>
      <c r="C1" s="280" t="s">
        <v>847</v>
      </c>
      <c r="D1" s="280" t="s">
        <v>848</v>
      </c>
    </row>
    <row r="2">
      <c r="A2" s="280" t="s">
        <v>849</v>
      </c>
      <c r="B2" s="280" t="s">
        <v>810</v>
      </c>
      <c r="C2" s="280" t="s">
        <v>805</v>
      </c>
      <c r="D2" s="280" t="s">
        <v>850</v>
      </c>
    </row>
    <row r="3">
      <c r="A3" s="280" t="s">
        <v>849</v>
      </c>
      <c r="B3" s="280" t="s">
        <v>810</v>
      </c>
      <c r="C3" s="280" t="s">
        <v>851</v>
      </c>
      <c r="D3" s="280" t="s">
        <v>852</v>
      </c>
    </row>
    <row r="4">
      <c r="A4" s="280" t="s">
        <v>853</v>
      </c>
      <c r="B4" s="280" t="s">
        <v>817</v>
      </c>
      <c r="C4" s="280" t="s">
        <v>805</v>
      </c>
      <c r="D4" s="280" t="s">
        <v>854</v>
      </c>
    </row>
    <row r="5">
      <c r="A5" s="280" t="s">
        <v>853</v>
      </c>
      <c r="B5" s="280" t="s">
        <v>817</v>
      </c>
      <c r="C5" s="280" t="s">
        <v>851</v>
      </c>
      <c r="D5" s="280" t="s">
        <v>855</v>
      </c>
    </row>
    <row r="6">
      <c r="A6" s="280" t="s">
        <v>853</v>
      </c>
      <c r="B6" s="280" t="s">
        <v>817</v>
      </c>
      <c r="C6" s="280" t="s">
        <v>856</v>
      </c>
      <c r="D6" s="280" t="s">
        <v>857</v>
      </c>
    </row>
    <row r="7">
      <c r="A7" s="280" t="s">
        <v>858</v>
      </c>
      <c r="B7" s="280" t="s">
        <v>820</v>
      </c>
      <c r="C7" s="280" t="s">
        <v>805</v>
      </c>
      <c r="D7" s="280" t="s">
        <v>859</v>
      </c>
    </row>
    <row r="8">
      <c r="A8" s="280" t="s">
        <v>858</v>
      </c>
      <c r="B8" s="280" t="s">
        <v>820</v>
      </c>
      <c r="C8" s="280" t="s">
        <v>851</v>
      </c>
      <c r="D8" s="280" t="s">
        <v>860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2</v>
      </c>
      <c r="B1" s="4" t="s">
        <v>7</v>
      </c>
      <c r="C1" s="4" t="s">
        <v>12</v>
      </c>
      <c r="D1" s="4" t="s">
        <v>13</v>
      </c>
      <c r="E1" s="4" t="s">
        <v>14</v>
      </c>
      <c r="F1" s="4" t="s">
        <v>15</v>
      </c>
      <c r="G1" s="5" t="s">
        <v>16</v>
      </c>
      <c r="H1" s="6" t="s">
        <v>17</v>
      </c>
      <c r="I1" s="7" t="s">
        <v>18</v>
      </c>
      <c r="J1" s="8" t="s">
        <v>22</v>
      </c>
      <c r="K1" s="8" t="s">
        <v>26</v>
      </c>
      <c r="L1" s="8" t="s">
        <v>27</v>
      </c>
      <c r="M1" s="9" t="s">
        <v>28</v>
      </c>
      <c r="N1" s="9" t="s">
        <v>31</v>
      </c>
      <c r="O1" s="10" t="s">
        <v>32</v>
      </c>
      <c r="P1" s="11" t="s">
        <v>33</v>
      </c>
      <c r="Q1" s="11" t="s">
        <v>34</v>
      </c>
      <c r="R1" s="12" t="s">
        <v>35</v>
      </c>
      <c r="S1" s="13" t="s">
        <v>36</v>
      </c>
      <c r="T1" s="13" t="s">
        <v>35</v>
      </c>
      <c r="U1" s="14" t="s">
        <v>38</v>
      </c>
      <c r="V1" s="15" t="s">
        <v>40</v>
      </c>
      <c r="W1" s="16" t="s">
        <v>43</v>
      </c>
      <c r="X1" s="17" t="s">
        <v>44</v>
      </c>
    </row>
    <row r="2">
      <c r="A2" s="19" t="s">
        <v>50</v>
      </c>
      <c r="B2" s="21"/>
      <c r="C2" s="21" t="s">
        <v>60</v>
      </c>
      <c r="D2" s="22" t="s">
        <v>61</v>
      </c>
      <c r="E2" s="21" t="s">
        <v>64</v>
      </c>
      <c r="F2" s="23" t="s">
        <v>65</v>
      </c>
      <c r="G2" s="24">
        <v>2487.0</v>
      </c>
      <c r="H2" s="25">
        <v>2326.0</v>
      </c>
      <c r="I2" s="26">
        <v>0.9</v>
      </c>
      <c r="J2" s="28" t="s">
        <v>69</v>
      </c>
      <c r="K2" s="28" t="s">
        <v>71</v>
      </c>
      <c r="L2" s="28" t="s">
        <v>72</v>
      </c>
      <c r="M2" s="24">
        <v>30.0</v>
      </c>
      <c r="N2" s="28">
        <v>7.5</v>
      </c>
      <c r="O2" s="28" t="s">
        <v>69</v>
      </c>
      <c r="P2" s="30"/>
      <c r="Q2" s="28"/>
      <c r="R2" s="32" t="s">
        <v>79</v>
      </c>
      <c r="S2" s="34" t="s">
        <v>19</v>
      </c>
      <c r="T2" s="34" t="e">
        <v>#N/A</v>
      </c>
      <c r="U2" s="30">
        <v>2326.0</v>
      </c>
      <c r="V2" s="36" t="s">
        <v>84</v>
      </c>
      <c r="W2" s="28">
        <f t="shared" ref="W2:W28" si="1">U2*N2</f>
        <v>17445</v>
      </c>
      <c r="X2" s="28" t="s">
        <v>87</v>
      </c>
    </row>
    <row r="3">
      <c r="A3" s="40" t="s">
        <v>88</v>
      </c>
      <c r="B3" s="41" t="s">
        <v>90</v>
      </c>
      <c r="C3" s="42" t="s">
        <v>11</v>
      </c>
      <c r="D3" s="44" t="s">
        <v>95</v>
      </c>
      <c r="E3" s="42" t="s">
        <v>96</v>
      </c>
      <c r="F3" s="45" t="s">
        <v>65</v>
      </c>
      <c r="G3" s="46">
        <v>330.0</v>
      </c>
      <c r="H3" s="25">
        <v>229.0</v>
      </c>
      <c r="I3" s="48"/>
      <c r="J3" s="49" t="s">
        <v>69</v>
      </c>
      <c r="K3" s="49"/>
      <c r="L3" s="50" t="s">
        <v>107</v>
      </c>
      <c r="M3" s="51">
        <v>80.0</v>
      </c>
      <c r="N3" s="49">
        <v>20.0</v>
      </c>
      <c r="O3" s="52" t="s">
        <v>69</v>
      </c>
      <c r="P3" s="53"/>
      <c r="Q3" s="54"/>
      <c r="R3" s="55" t="s">
        <v>79</v>
      </c>
      <c r="S3" s="57" t="s">
        <v>19</v>
      </c>
      <c r="T3" s="57" t="e">
        <v>#N/A</v>
      </c>
      <c r="U3" s="53">
        <v>229.0</v>
      </c>
      <c r="V3" s="23" t="s">
        <v>84</v>
      </c>
      <c r="W3" s="28">
        <f t="shared" si="1"/>
        <v>4580</v>
      </c>
      <c r="X3" s="53"/>
    </row>
    <row r="4">
      <c r="A4" s="52" t="s">
        <v>116</v>
      </c>
      <c r="B4" s="53"/>
      <c r="C4" s="54" t="s">
        <v>23</v>
      </c>
      <c r="D4" s="59" t="s">
        <v>117</v>
      </c>
      <c r="E4" s="54" t="s">
        <v>121</v>
      </c>
      <c r="F4" s="23" t="s">
        <v>65</v>
      </c>
      <c r="G4" s="61">
        <v>2685.0</v>
      </c>
      <c r="H4" s="25">
        <v>2255.0</v>
      </c>
      <c r="I4" s="62">
        <v>0.93</v>
      </c>
      <c r="J4" s="54" t="s">
        <v>69</v>
      </c>
      <c r="K4" s="54" t="s">
        <v>71</v>
      </c>
      <c r="L4" s="54" t="s">
        <v>72</v>
      </c>
      <c r="M4" s="63">
        <v>20.0</v>
      </c>
      <c r="N4" s="54">
        <v>5.0</v>
      </c>
      <c r="O4" s="52" t="s">
        <v>69</v>
      </c>
      <c r="P4" s="54"/>
      <c r="Q4" s="54"/>
      <c r="R4" s="55" t="s">
        <v>79</v>
      </c>
      <c r="S4" s="57">
        <v>54.0</v>
      </c>
      <c r="T4" s="57" t="e">
        <v>#N/A</v>
      </c>
      <c r="U4" s="53">
        <v>2255.0</v>
      </c>
      <c r="V4" s="23" t="s">
        <v>84</v>
      </c>
      <c r="W4" s="28">
        <f t="shared" si="1"/>
        <v>11275</v>
      </c>
      <c r="X4" s="52" t="s">
        <v>126</v>
      </c>
    </row>
    <row r="5">
      <c r="A5" s="52" t="s">
        <v>128</v>
      </c>
      <c r="B5" s="53"/>
      <c r="C5" s="54" t="s">
        <v>60</v>
      </c>
      <c r="D5" s="59" t="s">
        <v>61</v>
      </c>
      <c r="E5" s="54" t="s">
        <v>129</v>
      </c>
      <c r="F5" s="23" t="s">
        <v>65</v>
      </c>
      <c r="G5" s="61">
        <v>1474.0</v>
      </c>
      <c r="H5" s="25">
        <v>1607.0</v>
      </c>
      <c r="I5" s="62">
        <v>0.91</v>
      </c>
      <c r="J5" s="54" t="s">
        <v>69</v>
      </c>
      <c r="K5" s="54" t="s">
        <v>71</v>
      </c>
      <c r="L5" s="54" t="s">
        <v>72</v>
      </c>
      <c r="M5" s="63">
        <v>30.0</v>
      </c>
      <c r="N5" s="54">
        <v>7.5</v>
      </c>
      <c r="O5" s="52" t="s">
        <v>69</v>
      </c>
      <c r="P5" s="54"/>
      <c r="Q5" s="54"/>
      <c r="R5" s="55" t="s">
        <v>79</v>
      </c>
      <c r="S5" s="57" t="s">
        <v>19</v>
      </c>
      <c r="T5" s="57" t="e">
        <v>#N/A</v>
      </c>
      <c r="U5" s="53">
        <v>1607.0</v>
      </c>
      <c r="V5" s="23" t="s">
        <v>84</v>
      </c>
      <c r="W5" s="28">
        <f t="shared" si="1"/>
        <v>12052.5</v>
      </c>
      <c r="X5" s="54" t="s">
        <v>87</v>
      </c>
    </row>
    <row r="6">
      <c r="A6" s="52" t="s">
        <v>131</v>
      </c>
      <c r="B6" s="53"/>
      <c r="C6" s="54" t="s">
        <v>60</v>
      </c>
      <c r="D6" s="59" t="s">
        <v>61</v>
      </c>
      <c r="E6" s="54" t="s">
        <v>132</v>
      </c>
      <c r="F6" s="23" t="s">
        <v>65</v>
      </c>
      <c r="G6" s="61">
        <v>2679.0</v>
      </c>
      <c r="H6" s="25">
        <v>2586.0</v>
      </c>
      <c r="I6" s="62">
        <v>0.89</v>
      </c>
      <c r="J6" s="54" t="s">
        <v>69</v>
      </c>
      <c r="K6" s="54" t="s">
        <v>71</v>
      </c>
      <c r="L6" s="54" t="s">
        <v>72</v>
      </c>
      <c r="M6" s="63">
        <v>30.0</v>
      </c>
      <c r="N6" s="54">
        <v>7.5</v>
      </c>
      <c r="O6" s="52" t="s">
        <v>69</v>
      </c>
      <c r="P6" s="54"/>
      <c r="Q6" s="54"/>
      <c r="R6" s="64" t="s">
        <v>79</v>
      </c>
      <c r="S6" s="57" t="s">
        <v>19</v>
      </c>
      <c r="T6" s="57" t="e">
        <v>#N/A</v>
      </c>
      <c r="U6" s="53">
        <v>2679.0</v>
      </c>
      <c r="V6" s="23" t="s">
        <v>84</v>
      </c>
      <c r="W6" s="28">
        <f t="shared" si="1"/>
        <v>20092.5</v>
      </c>
      <c r="X6" s="52" t="s">
        <v>87</v>
      </c>
    </row>
    <row r="7">
      <c r="A7" s="52" t="s">
        <v>138</v>
      </c>
      <c r="B7" s="54"/>
      <c r="C7" s="54" t="s">
        <v>139</v>
      </c>
      <c r="D7" s="59" t="s">
        <v>140</v>
      </c>
      <c r="E7" s="54" t="s">
        <v>141</v>
      </c>
      <c r="F7" s="23" t="s">
        <v>65</v>
      </c>
      <c r="G7" s="61">
        <v>906.0</v>
      </c>
      <c r="H7" s="65">
        <v>1247.0</v>
      </c>
      <c r="I7" s="62">
        <v>0.99</v>
      </c>
      <c r="J7" s="54" t="s">
        <v>69</v>
      </c>
      <c r="K7" s="54" t="s">
        <v>143</v>
      </c>
      <c r="L7" s="54" t="s">
        <v>144</v>
      </c>
      <c r="M7" s="63">
        <v>150.0</v>
      </c>
      <c r="N7" s="54">
        <v>37.5</v>
      </c>
      <c r="O7" s="52" t="s">
        <v>69</v>
      </c>
      <c r="P7" s="28"/>
      <c r="Q7" s="54"/>
      <c r="R7" s="64" t="s">
        <v>79</v>
      </c>
      <c r="S7" s="66" t="s">
        <v>19</v>
      </c>
      <c r="T7" s="66" t="e">
        <v>#N/A</v>
      </c>
      <c r="U7" s="53">
        <v>1247.0</v>
      </c>
      <c r="V7" s="23" t="s">
        <v>84</v>
      </c>
      <c r="W7" s="28">
        <f t="shared" si="1"/>
        <v>46762.5</v>
      </c>
      <c r="X7" s="52" t="s">
        <v>146</v>
      </c>
    </row>
    <row r="8">
      <c r="A8" s="52" t="s">
        <v>147</v>
      </c>
      <c r="B8" s="54"/>
      <c r="C8" s="54" t="s">
        <v>60</v>
      </c>
      <c r="D8" s="59" t="s">
        <v>61</v>
      </c>
      <c r="E8" s="54" t="s">
        <v>148</v>
      </c>
      <c r="F8" s="23" t="s">
        <v>65</v>
      </c>
      <c r="G8" s="61">
        <v>3079.0</v>
      </c>
      <c r="H8" s="25">
        <v>3063.0</v>
      </c>
      <c r="I8" s="62">
        <v>0.94</v>
      </c>
      <c r="J8" s="54" t="s">
        <v>69</v>
      </c>
      <c r="K8" s="54" t="s">
        <v>71</v>
      </c>
      <c r="L8" s="54" t="s">
        <v>72</v>
      </c>
      <c r="M8" s="63">
        <v>30.0</v>
      </c>
      <c r="N8" s="54">
        <v>7.5</v>
      </c>
      <c r="O8" s="52" t="s">
        <v>69</v>
      </c>
      <c r="P8" s="54"/>
      <c r="Q8" s="54"/>
      <c r="R8" s="55" t="s">
        <v>79</v>
      </c>
      <c r="S8" s="57">
        <v>10.0</v>
      </c>
      <c r="T8" s="57" t="e">
        <v>#N/A</v>
      </c>
      <c r="U8" s="53">
        <v>3063.0</v>
      </c>
      <c r="V8" s="23" t="s">
        <v>84</v>
      </c>
      <c r="W8" s="28">
        <f t="shared" si="1"/>
        <v>22972.5</v>
      </c>
      <c r="X8" s="52" t="s">
        <v>87</v>
      </c>
    </row>
    <row r="9">
      <c r="A9" s="67" t="s">
        <v>152</v>
      </c>
      <c r="B9" s="68" t="s">
        <v>155</v>
      </c>
      <c r="C9" s="68" t="s">
        <v>139</v>
      </c>
      <c r="D9" s="69" t="s">
        <v>140</v>
      </c>
      <c r="E9" s="68" t="s">
        <v>157</v>
      </c>
      <c r="F9" s="70" t="s">
        <v>65</v>
      </c>
      <c r="G9" s="71">
        <v>808.0</v>
      </c>
      <c r="H9" s="72">
        <v>802.0</v>
      </c>
      <c r="I9" s="73">
        <v>0.92</v>
      </c>
      <c r="J9" s="68" t="s">
        <v>69</v>
      </c>
      <c r="K9" s="68" t="s">
        <v>143</v>
      </c>
      <c r="L9" s="68" t="s">
        <v>165</v>
      </c>
      <c r="M9" s="74">
        <v>100.0</v>
      </c>
      <c r="N9" s="68">
        <v>25.0</v>
      </c>
      <c r="O9" s="67" t="s">
        <v>69</v>
      </c>
      <c r="P9" s="68"/>
      <c r="Q9" s="68"/>
      <c r="R9" s="75" t="s">
        <v>79</v>
      </c>
      <c r="S9" s="75" t="s">
        <v>19</v>
      </c>
      <c r="T9" s="75" t="e">
        <v>#N/A</v>
      </c>
      <c r="U9" s="74">
        <v>808.0</v>
      </c>
      <c r="V9" s="76" t="s">
        <v>170</v>
      </c>
      <c r="W9" s="77">
        <f t="shared" si="1"/>
        <v>20200</v>
      </c>
      <c r="X9" s="78" t="s">
        <v>175</v>
      </c>
    </row>
    <row r="10">
      <c r="A10" s="52" t="s">
        <v>178</v>
      </c>
      <c r="B10" s="54" t="s">
        <v>179</v>
      </c>
      <c r="C10" s="54" t="s">
        <v>180</v>
      </c>
      <c r="D10" s="59" t="s">
        <v>181</v>
      </c>
      <c r="E10" s="54" t="s">
        <v>182</v>
      </c>
      <c r="F10" s="23" t="s">
        <v>65</v>
      </c>
      <c r="G10" s="61">
        <v>2183.0</v>
      </c>
      <c r="H10" s="25">
        <v>2050.0</v>
      </c>
      <c r="I10" s="62">
        <v>0.8</v>
      </c>
      <c r="J10" s="54" t="s">
        <v>69</v>
      </c>
      <c r="K10" s="54" t="s">
        <v>71</v>
      </c>
      <c r="L10" s="54" t="s">
        <v>72</v>
      </c>
      <c r="M10" s="63">
        <v>40.0</v>
      </c>
      <c r="N10" s="54">
        <v>10.0</v>
      </c>
      <c r="O10" s="52" t="s">
        <v>69</v>
      </c>
      <c r="P10" s="54"/>
      <c r="Q10" s="54"/>
      <c r="R10" s="55" t="s">
        <v>69</v>
      </c>
      <c r="S10" s="57">
        <v>17.0</v>
      </c>
      <c r="T10" s="57" t="e">
        <v>#N/A</v>
      </c>
      <c r="U10" s="53">
        <v>2183.0</v>
      </c>
      <c r="V10" s="23" t="s">
        <v>84</v>
      </c>
      <c r="W10" s="28">
        <f t="shared" si="1"/>
        <v>21830</v>
      </c>
      <c r="X10" s="52" t="s">
        <v>186</v>
      </c>
    </row>
    <row r="11">
      <c r="A11" s="67" t="s">
        <v>151</v>
      </c>
      <c r="B11" s="68" t="s">
        <v>155</v>
      </c>
      <c r="C11" s="68" t="s">
        <v>58</v>
      </c>
      <c r="D11" s="69" t="s">
        <v>59</v>
      </c>
      <c r="E11" s="68" t="s">
        <v>188</v>
      </c>
      <c r="F11" s="70" t="s">
        <v>65</v>
      </c>
      <c r="G11" s="71">
        <v>1143.0</v>
      </c>
      <c r="H11" s="72">
        <v>1237.0</v>
      </c>
      <c r="I11" s="73">
        <v>0.97</v>
      </c>
      <c r="J11" s="80" t="s">
        <v>69</v>
      </c>
      <c r="K11" s="68" t="s">
        <v>71</v>
      </c>
      <c r="L11" s="80" t="s">
        <v>72</v>
      </c>
      <c r="M11" s="80">
        <v>30.0</v>
      </c>
      <c r="N11" s="68">
        <v>7.5</v>
      </c>
      <c r="O11" s="67" t="s">
        <v>69</v>
      </c>
      <c r="P11" s="68"/>
      <c r="Q11" s="68"/>
      <c r="R11" s="81" t="s">
        <v>79</v>
      </c>
      <c r="S11" s="82">
        <v>47.0</v>
      </c>
      <c r="T11" s="82" t="e">
        <v>#N/A</v>
      </c>
      <c r="U11" s="83">
        <v>1237.0</v>
      </c>
      <c r="V11" s="70" t="s">
        <v>198</v>
      </c>
      <c r="W11" s="77">
        <f t="shared" si="1"/>
        <v>9277.5</v>
      </c>
      <c r="X11" s="78"/>
    </row>
    <row r="12">
      <c r="A12" s="52" t="s">
        <v>201</v>
      </c>
      <c r="B12" s="54"/>
      <c r="C12" s="54" t="s">
        <v>202</v>
      </c>
      <c r="D12" s="59" t="s">
        <v>203</v>
      </c>
      <c r="E12" s="54" t="s">
        <v>204</v>
      </c>
      <c r="F12" s="23" t="s">
        <v>65</v>
      </c>
      <c r="G12" s="84">
        <v>1275.0</v>
      </c>
      <c r="H12" s="85">
        <v>1385.0</v>
      </c>
      <c r="I12" s="62">
        <v>0.96</v>
      </c>
      <c r="J12" s="54" t="s">
        <v>69</v>
      </c>
      <c r="K12" s="54" t="s">
        <v>209</v>
      </c>
      <c r="L12" s="54" t="s">
        <v>144</v>
      </c>
      <c r="M12" s="63">
        <v>120.0</v>
      </c>
      <c r="N12" s="54">
        <v>30.0</v>
      </c>
      <c r="O12" s="52" t="s">
        <v>69</v>
      </c>
      <c r="P12" s="28" t="s">
        <v>210</v>
      </c>
      <c r="Q12" s="54"/>
      <c r="R12" s="64" t="s">
        <v>79</v>
      </c>
      <c r="S12" s="66">
        <v>16.0</v>
      </c>
      <c r="T12" s="66" t="e">
        <v>#N/A</v>
      </c>
      <c r="U12" s="86">
        <v>1385.0</v>
      </c>
      <c r="V12" s="23" t="s">
        <v>84</v>
      </c>
      <c r="W12" s="28">
        <f t="shared" si="1"/>
        <v>41550</v>
      </c>
      <c r="X12" s="52" t="s">
        <v>214</v>
      </c>
    </row>
    <row r="13">
      <c r="A13" s="52" t="s">
        <v>215</v>
      </c>
      <c r="B13" s="54"/>
      <c r="C13" s="54" t="s">
        <v>216</v>
      </c>
      <c r="D13" s="59" t="s">
        <v>217</v>
      </c>
      <c r="E13" s="54" t="s">
        <v>218</v>
      </c>
      <c r="F13" s="23" t="s">
        <v>65</v>
      </c>
      <c r="G13" s="84">
        <v>2445.0</v>
      </c>
      <c r="H13" s="85">
        <v>2511.0</v>
      </c>
      <c r="I13" s="62">
        <v>0.89</v>
      </c>
      <c r="J13" s="54" t="s">
        <v>69</v>
      </c>
      <c r="K13" s="54"/>
      <c r="L13" s="54" t="s">
        <v>72</v>
      </c>
      <c r="M13" s="63">
        <v>40.0</v>
      </c>
      <c r="N13" s="54">
        <v>10.0</v>
      </c>
      <c r="O13" s="52" t="s">
        <v>69</v>
      </c>
      <c r="P13" s="54"/>
      <c r="Q13" s="54"/>
      <c r="R13" s="64" t="s">
        <v>79</v>
      </c>
      <c r="S13" s="66">
        <v>15.0</v>
      </c>
      <c r="T13" s="66" t="e">
        <v>#N/A</v>
      </c>
      <c r="U13" s="86">
        <v>2511.0</v>
      </c>
      <c r="V13" s="23" t="s">
        <v>84</v>
      </c>
      <c r="W13" s="28">
        <f t="shared" si="1"/>
        <v>25110</v>
      </c>
      <c r="X13" s="54" t="s">
        <v>221</v>
      </c>
    </row>
    <row r="14">
      <c r="A14" s="52" t="s">
        <v>222</v>
      </c>
      <c r="B14" s="54"/>
      <c r="C14" s="54" t="s">
        <v>60</v>
      </c>
      <c r="D14" s="59" t="s">
        <v>61</v>
      </c>
      <c r="E14" s="54" t="s">
        <v>223</v>
      </c>
      <c r="F14" s="23" t="s">
        <v>65</v>
      </c>
      <c r="G14" s="61">
        <v>2174.0</v>
      </c>
      <c r="H14" s="25">
        <v>2143.0</v>
      </c>
      <c r="I14" s="62">
        <v>0.91</v>
      </c>
      <c r="J14" s="54" t="s">
        <v>69</v>
      </c>
      <c r="K14" s="54" t="s">
        <v>71</v>
      </c>
      <c r="L14" s="54" t="s">
        <v>72</v>
      </c>
      <c r="M14" s="63">
        <v>30.0</v>
      </c>
      <c r="N14" s="54">
        <v>7.5</v>
      </c>
      <c r="O14" s="52" t="s">
        <v>69</v>
      </c>
      <c r="P14" s="54"/>
      <c r="Q14" s="54"/>
      <c r="R14" s="55" t="s">
        <v>79</v>
      </c>
      <c r="S14" s="57" t="s">
        <v>19</v>
      </c>
      <c r="T14" s="57" t="e">
        <v>#N/A</v>
      </c>
      <c r="U14" s="53">
        <v>2143.0</v>
      </c>
      <c r="V14" s="23" t="s">
        <v>84</v>
      </c>
      <c r="W14" s="28">
        <f t="shared" si="1"/>
        <v>16072.5</v>
      </c>
      <c r="X14" s="52" t="s">
        <v>87</v>
      </c>
    </row>
    <row r="15">
      <c r="A15" s="52" t="s">
        <v>154</v>
      </c>
      <c r="B15" s="54"/>
      <c r="C15" s="54" t="s">
        <v>58</v>
      </c>
      <c r="D15" s="59" t="s">
        <v>59</v>
      </c>
      <c r="E15" s="54" t="s">
        <v>224</v>
      </c>
      <c r="F15" s="23" t="s">
        <v>65</v>
      </c>
      <c r="G15" s="52" t="s">
        <v>165</v>
      </c>
      <c r="H15" s="65">
        <v>111.0</v>
      </c>
      <c r="I15" s="55"/>
      <c r="J15" s="88" t="s">
        <v>69</v>
      </c>
      <c r="K15" s="54" t="s">
        <v>71</v>
      </c>
      <c r="L15" s="54"/>
      <c r="M15" s="88">
        <v>24.0</v>
      </c>
      <c r="N15" s="54">
        <f>M15/4</f>
        <v>6</v>
      </c>
      <c r="O15" s="52" t="s">
        <v>69</v>
      </c>
      <c r="P15" s="54" t="s">
        <v>226</v>
      </c>
      <c r="Q15" s="59" t="s">
        <v>227</v>
      </c>
      <c r="R15" s="55" t="s">
        <v>79</v>
      </c>
      <c r="S15" s="57" t="s">
        <v>19</v>
      </c>
      <c r="T15" s="57" t="e">
        <v>#N/A</v>
      </c>
      <c r="U15" s="53">
        <f>H15</f>
        <v>111</v>
      </c>
      <c r="V15" s="23" t="s">
        <v>84</v>
      </c>
      <c r="W15" s="28">
        <f t="shared" si="1"/>
        <v>666</v>
      </c>
      <c r="X15" s="53"/>
      <c r="Y15" s="89"/>
      <c r="Z15" s="89"/>
      <c r="AA15" s="89"/>
    </row>
    <row r="16">
      <c r="A16" s="90" t="s">
        <v>228</v>
      </c>
      <c r="B16" s="53"/>
      <c r="C16" s="53" t="s">
        <v>180</v>
      </c>
      <c r="D16" s="91" t="s">
        <v>229</v>
      </c>
      <c r="E16" s="53" t="s">
        <v>230</v>
      </c>
      <c r="F16" s="92" t="s">
        <v>65</v>
      </c>
      <c r="G16" s="93">
        <v>143.0</v>
      </c>
      <c r="H16" s="94">
        <v>130.0</v>
      </c>
      <c r="I16" s="62">
        <v>0.8</v>
      </c>
      <c r="J16" s="53" t="s">
        <v>69</v>
      </c>
      <c r="K16" s="53" t="s">
        <v>71</v>
      </c>
      <c r="L16" s="53" t="s">
        <v>72</v>
      </c>
      <c r="M16" s="95">
        <v>40.0</v>
      </c>
      <c r="N16" s="54">
        <v>10.0</v>
      </c>
      <c r="O16" s="90" t="s">
        <v>69</v>
      </c>
      <c r="P16" s="53" t="s">
        <v>226</v>
      </c>
      <c r="Q16" s="91" t="s">
        <v>227</v>
      </c>
      <c r="R16" s="57" t="s">
        <v>79</v>
      </c>
      <c r="S16" s="57" t="s">
        <v>19</v>
      </c>
      <c r="T16" s="57" t="e">
        <v>#N/A</v>
      </c>
      <c r="U16" s="53">
        <v>130.0</v>
      </c>
      <c r="V16" s="23" t="s">
        <v>84</v>
      </c>
      <c r="W16" s="28">
        <f t="shared" si="1"/>
        <v>1300</v>
      </c>
      <c r="X16" s="90" t="s">
        <v>186</v>
      </c>
    </row>
    <row r="17">
      <c r="A17" s="52" t="s">
        <v>231</v>
      </c>
      <c r="B17" s="54"/>
      <c r="C17" s="54" t="s">
        <v>60</v>
      </c>
      <c r="D17" s="59" t="s">
        <v>61</v>
      </c>
      <c r="E17" s="54" t="s">
        <v>232</v>
      </c>
      <c r="F17" s="23" t="s">
        <v>65</v>
      </c>
      <c r="G17" s="61">
        <v>1685.0</v>
      </c>
      <c r="H17" s="25">
        <v>1673.0</v>
      </c>
      <c r="I17" s="62">
        <v>0.82</v>
      </c>
      <c r="J17" s="54" t="s">
        <v>69</v>
      </c>
      <c r="K17" s="54" t="s">
        <v>71</v>
      </c>
      <c r="L17" s="54" t="s">
        <v>72</v>
      </c>
      <c r="M17" s="63">
        <v>30.0</v>
      </c>
      <c r="N17" s="54">
        <v>7.5</v>
      </c>
      <c r="O17" s="52" t="s">
        <v>69</v>
      </c>
      <c r="P17" s="54" t="s">
        <v>226</v>
      </c>
      <c r="Q17" s="59" t="s">
        <v>227</v>
      </c>
      <c r="R17" s="55" t="s">
        <v>69</v>
      </c>
      <c r="S17" s="57">
        <v>23.0</v>
      </c>
      <c r="T17" s="57" t="e">
        <v>#N/A</v>
      </c>
      <c r="U17" s="53">
        <v>1673.0</v>
      </c>
      <c r="V17" s="23" t="s">
        <v>233</v>
      </c>
      <c r="W17" s="28">
        <f t="shared" si="1"/>
        <v>12547.5</v>
      </c>
      <c r="X17" s="52" t="s">
        <v>87</v>
      </c>
    </row>
    <row r="18">
      <c r="A18" s="52" t="s">
        <v>234</v>
      </c>
      <c r="B18" s="54"/>
      <c r="C18" s="54" t="s">
        <v>60</v>
      </c>
      <c r="D18" s="59" t="s">
        <v>61</v>
      </c>
      <c r="E18" s="54" t="s">
        <v>235</v>
      </c>
      <c r="F18" s="23" t="s">
        <v>65</v>
      </c>
      <c r="G18" s="61">
        <v>1723.0</v>
      </c>
      <c r="H18" s="25">
        <v>1712.0</v>
      </c>
      <c r="I18" s="62">
        <v>0.89</v>
      </c>
      <c r="J18" s="54" t="s">
        <v>69</v>
      </c>
      <c r="K18" s="54" t="s">
        <v>71</v>
      </c>
      <c r="L18" s="54" t="s">
        <v>72</v>
      </c>
      <c r="M18" s="63">
        <v>30.0</v>
      </c>
      <c r="N18" s="54">
        <v>7.5</v>
      </c>
      <c r="O18" s="52" t="s">
        <v>69</v>
      </c>
      <c r="P18" s="54" t="s">
        <v>226</v>
      </c>
      <c r="Q18" s="59" t="s">
        <v>227</v>
      </c>
      <c r="R18" s="55" t="s">
        <v>79</v>
      </c>
      <c r="S18" s="57">
        <v>52.0</v>
      </c>
      <c r="T18" s="57" t="e">
        <v>#N/A</v>
      </c>
      <c r="U18" s="53">
        <v>1712.0</v>
      </c>
      <c r="V18" s="23" t="s">
        <v>84</v>
      </c>
      <c r="W18" s="28">
        <f t="shared" si="1"/>
        <v>12840</v>
      </c>
      <c r="X18" s="52" t="s">
        <v>87</v>
      </c>
    </row>
    <row r="19">
      <c r="A19" s="52" t="s">
        <v>236</v>
      </c>
      <c r="B19" s="54"/>
      <c r="C19" s="54" t="s">
        <v>180</v>
      </c>
      <c r="D19" s="59" t="s">
        <v>237</v>
      </c>
      <c r="E19" s="54" t="s">
        <v>230</v>
      </c>
      <c r="F19" s="23" t="s">
        <v>65</v>
      </c>
      <c r="G19" s="61">
        <v>113.0</v>
      </c>
      <c r="H19" s="25">
        <v>82.0</v>
      </c>
      <c r="I19" s="62">
        <v>0.9</v>
      </c>
      <c r="J19" s="54" t="s">
        <v>69</v>
      </c>
      <c r="K19" s="54" t="s">
        <v>71</v>
      </c>
      <c r="L19" s="54" t="s">
        <v>72</v>
      </c>
      <c r="M19" s="63">
        <v>40.0</v>
      </c>
      <c r="N19" s="54">
        <v>10.0</v>
      </c>
      <c r="O19" s="52" t="s">
        <v>69</v>
      </c>
      <c r="P19" s="54" t="s">
        <v>226</v>
      </c>
      <c r="Q19" s="59" t="s">
        <v>227</v>
      </c>
      <c r="R19" s="55" t="s">
        <v>69</v>
      </c>
      <c r="S19" s="57" t="s">
        <v>19</v>
      </c>
      <c r="T19" s="57">
        <v>8.200000000000001</v>
      </c>
      <c r="U19" s="53">
        <v>82.0</v>
      </c>
      <c r="V19" s="23" t="s">
        <v>84</v>
      </c>
      <c r="W19" s="28">
        <f t="shared" si="1"/>
        <v>820</v>
      </c>
      <c r="X19" s="52" t="s">
        <v>186</v>
      </c>
    </row>
    <row r="20">
      <c r="A20" s="52" t="s">
        <v>238</v>
      </c>
      <c r="B20" s="54" t="s">
        <v>239</v>
      </c>
      <c r="C20" s="54" t="s">
        <v>52</v>
      </c>
      <c r="D20" s="59" t="s">
        <v>240</v>
      </c>
      <c r="E20" s="54" t="s">
        <v>241</v>
      </c>
      <c r="F20" s="23" t="s">
        <v>65</v>
      </c>
      <c r="G20" s="61">
        <v>2153.0</v>
      </c>
      <c r="H20" s="25">
        <v>2213.0</v>
      </c>
      <c r="I20" s="62">
        <v>0.9</v>
      </c>
      <c r="J20" s="54" t="s">
        <v>69</v>
      </c>
      <c r="K20" s="54" t="s">
        <v>143</v>
      </c>
      <c r="L20" s="54" t="s">
        <v>144</v>
      </c>
      <c r="M20" s="63">
        <v>120.0</v>
      </c>
      <c r="N20" s="54">
        <v>30.0</v>
      </c>
      <c r="O20" s="52"/>
      <c r="P20" s="54" t="s">
        <v>226</v>
      </c>
      <c r="Q20" s="59" t="s">
        <v>227</v>
      </c>
      <c r="R20" s="55" t="s">
        <v>69</v>
      </c>
      <c r="S20" s="57" t="s">
        <v>19</v>
      </c>
      <c r="T20" s="57" t="e">
        <v>#N/A</v>
      </c>
      <c r="U20" s="53">
        <v>2213.0</v>
      </c>
      <c r="V20" s="23" t="s">
        <v>84</v>
      </c>
      <c r="W20" s="28">
        <f t="shared" si="1"/>
        <v>66390</v>
      </c>
      <c r="X20" s="52" t="s">
        <v>214</v>
      </c>
    </row>
    <row r="21">
      <c r="A21" s="52" t="s">
        <v>244</v>
      </c>
      <c r="B21" s="54"/>
      <c r="C21" s="54" t="s">
        <v>60</v>
      </c>
      <c r="D21" s="59" t="s">
        <v>61</v>
      </c>
      <c r="E21" s="54" t="s">
        <v>245</v>
      </c>
      <c r="F21" s="23" t="s">
        <v>65</v>
      </c>
      <c r="G21" s="61">
        <v>2367.0</v>
      </c>
      <c r="H21" s="25">
        <v>2610.0</v>
      </c>
      <c r="I21" s="62">
        <v>0.93</v>
      </c>
      <c r="J21" s="54" t="s">
        <v>69</v>
      </c>
      <c r="K21" s="54" t="s">
        <v>71</v>
      </c>
      <c r="L21" s="54" t="s">
        <v>72</v>
      </c>
      <c r="M21" s="63">
        <v>30.0</v>
      </c>
      <c r="N21" s="54">
        <v>7.5</v>
      </c>
      <c r="O21" s="52" t="s">
        <v>69</v>
      </c>
      <c r="P21" s="54" t="s">
        <v>226</v>
      </c>
      <c r="Q21" s="59" t="s">
        <v>227</v>
      </c>
      <c r="R21" s="55" t="s">
        <v>79</v>
      </c>
      <c r="S21" s="57">
        <v>15.0</v>
      </c>
      <c r="T21" s="57" t="e">
        <v>#N/A</v>
      </c>
      <c r="U21" s="53">
        <v>2610.0</v>
      </c>
      <c r="V21" s="23" t="s">
        <v>84</v>
      </c>
      <c r="W21" s="28">
        <f t="shared" si="1"/>
        <v>19575</v>
      </c>
      <c r="X21" s="52" t="s">
        <v>87</v>
      </c>
    </row>
    <row r="22">
      <c r="A22" s="52" t="s">
        <v>246</v>
      </c>
      <c r="B22" s="54"/>
      <c r="C22" s="54" t="s">
        <v>60</v>
      </c>
      <c r="D22" s="59" t="s">
        <v>61</v>
      </c>
      <c r="E22" s="54" t="s">
        <v>247</v>
      </c>
      <c r="F22" s="23" t="s">
        <v>65</v>
      </c>
      <c r="G22" s="61">
        <v>2640.0</v>
      </c>
      <c r="H22" s="25">
        <v>2413.0</v>
      </c>
      <c r="I22" s="62">
        <v>0.93</v>
      </c>
      <c r="J22" s="54" t="s">
        <v>69</v>
      </c>
      <c r="K22" s="54" t="s">
        <v>71</v>
      </c>
      <c r="L22" s="54" t="s">
        <v>72</v>
      </c>
      <c r="M22" s="63">
        <v>30.0</v>
      </c>
      <c r="N22" s="54">
        <v>7.5</v>
      </c>
      <c r="O22" s="52" t="s">
        <v>69</v>
      </c>
      <c r="P22" s="54" t="s">
        <v>226</v>
      </c>
      <c r="Q22" s="59" t="s">
        <v>227</v>
      </c>
      <c r="R22" s="55" t="s">
        <v>79</v>
      </c>
      <c r="S22" s="57">
        <v>22.0</v>
      </c>
      <c r="T22" s="57" t="e">
        <v>#N/A</v>
      </c>
      <c r="U22" s="53">
        <v>2413.0</v>
      </c>
      <c r="V22" s="23" t="s">
        <v>84</v>
      </c>
      <c r="W22" s="28">
        <f t="shared" si="1"/>
        <v>18097.5</v>
      </c>
      <c r="X22" s="52" t="s">
        <v>87</v>
      </c>
    </row>
    <row r="23">
      <c r="A23" s="78" t="s">
        <v>161</v>
      </c>
      <c r="B23" s="77" t="s">
        <v>248</v>
      </c>
      <c r="C23" s="77" t="s">
        <v>58</v>
      </c>
      <c r="D23" s="96" t="s">
        <v>59</v>
      </c>
      <c r="E23" s="77" t="s">
        <v>249</v>
      </c>
      <c r="F23" s="76" t="s">
        <v>65</v>
      </c>
      <c r="G23" s="97">
        <v>846.0</v>
      </c>
      <c r="H23" s="98">
        <v>816.0</v>
      </c>
      <c r="I23" s="99">
        <v>0.99</v>
      </c>
      <c r="J23" s="77" t="s">
        <v>251</v>
      </c>
      <c r="K23" s="77" t="s">
        <v>71</v>
      </c>
      <c r="L23" s="77" t="s">
        <v>252</v>
      </c>
      <c r="M23" s="100">
        <v>70.0</v>
      </c>
      <c r="N23" s="68">
        <v>17.5</v>
      </c>
      <c r="O23" s="78"/>
      <c r="P23" s="77" t="s">
        <v>226</v>
      </c>
      <c r="Q23" s="96" t="s">
        <v>227</v>
      </c>
      <c r="R23" s="101" t="s">
        <v>79</v>
      </c>
      <c r="S23" s="101" t="s">
        <v>19</v>
      </c>
      <c r="T23" s="101" t="e">
        <v>#N/A</v>
      </c>
      <c r="U23" s="77">
        <v>846.0</v>
      </c>
      <c r="V23" s="76" t="s">
        <v>170</v>
      </c>
      <c r="W23" s="77">
        <f t="shared" si="1"/>
        <v>14805</v>
      </c>
      <c r="X23" s="102" t="s">
        <v>253</v>
      </c>
    </row>
    <row r="24">
      <c r="A24" s="52" t="s">
        <v>255</v>
      </c>
      <c r="B24" s="54"/>
      <c r="C24" s="54" t="s">
        <v>23</v>
      </c>
      <c r="D24" s="59" t="s">
        <v>256</v>
      </c>
      <c r="E24" s="54" t="s">
        <v>257</v>
      </c>
      <c r="F24" s="23" t="s">
        <v>65</v>
      </c>
      <c r="G24" s="61">
        <v>722.0</v>
      </c>
      <c r="H24" s="25">
        <v>1251.0</v>
      </c>
      <c r="I24" s="62">
        <v>0.85</v>
      </c>
      <c r="J24" s="54" t="s">
        <v>69</v>
      </c>
      <c r="K24" s="54" t="s">
        <v>71</v>
      </c>
      <c r="L24" s="54" t="s">
        <v>72</v>
      </c>
      <c r="M24" s="63">
        <v>20.0</v>
      </c>
      <c r="N24" s="54">
        <v>5.0</v>
      </c>
      <c r="O24" s="52" t="s">
        <v>69</v>
      </c>
      <c r="P24" s="54"/>
      <c r="Q24" s="54"/>
      <c r="R24" s="55" t="s">
        <v>79</v>
      </c>
      <c r="S24" s="57">
        <v>32.0</v>
      </c>
      <c r="T24" s="57" t="e">
        <v>#N/A</v>
      </c>
      <c r="U24" s="53">
        <v>1251.0</v>
      </c>
      <c r="V24" s="23" t="s">
        <v>84</v>
      </c>
      <c r="W24" s="28">
        <f t="shared" si="1"/>
        <v>6255</v>
      </c>
      <c r="X24" s="52" t="s">
        <v>126</v>
      </c>
    </row>
    <row r="25">
      <c r="A25" s="52" t="s">
        <v>259</v>
      </c>
      <c r="B25" s="54"/>
      <c r="C25" s="54" t="s">
        <v>60</v>
      </c>
      <c r="D25" s="59" t="s">
        <v>61</v>
      </c>
      <c r="E25" s="54" t="s">
        <v>260</v>
      </c>
      <c r="F25" s="23" t="s">
        <v>65</v>
      </c>
      <c r="G25" s="61">
        <v>2460.0</v>
      </c>
      <c r="H25" s="25">
        <v>2447.0</v>
      </c>
      <c r="I25" s="62">
        <v>0.86</v>
      </c>
      <c r="J25" s="54" t="s">
        <v>69</v>
      </c>
      <c r="K25" s="54" t="s">
        <v>71</v>
      </c>
      <c r="L25" s="54" t="s">
        <v>72</v>
      </c>
      <c r="M25" s="63">
        <v>30.0</v>
      </c>
      <c r="N25" s="54">
        <v>7.5</v>
      </c>
      <c r="O25" s="52" t="s">
        <v>69</v>
      </c>
      <c r="P25" s="54" t="s">
        <v>226</v>
      </c>
      <c r="Q25" s="54"/>
      <c r="R25" s="55" t="s">
        <v>69</v>
      </c>
      <c r="S25" s="57" t="s">
        <v>19</v>
      </c>
      <c r="T25" s="57" t="e">
        <v>#N/A</v>
      </c>
      <c r="U25" s="53">
        <v>2460.0</v>
      </c>
      <c r="V25" s="23" t="s">
        <v>84</v>
      </c>
      <c r="W25" s="28">
        <f t="shared" si="1"/>
        <v>18450</v>
      </c>
      <c r="X25" s="52" t="s">
        <v>87</v>
      </c>
    </row>
    <row r="26">
      <c r="A26" s="52" t="s">
        <v>261</v>
      </c>
      <c r="B26" s="54" t="s">
        <v>262</v>
      </c>
      <c r="C26" s="54" t="s">
        <v>58</v>
      </c>
      <c r="D26" s="59" t="s">
        <v>59</v>
      </c>
      <c r="E26" s="54" t="s">
        <v>263</v>
      </c>
      <c r="F26" s="23" t="s">
        <v>65</v>
      </c>
      <c r="G26" s="52" t="s">
        <v>165</v>
      </c>
      <c r="H26" s="65">
        <v>253.0</v>
      </c>
      <c r="I26" s="55"/>
      <c r="J26" s="88" t="s">
        <v>69</v>
      </c>
      <c r="K26" s="54" t="s">
        <v>71</v>
      </c>
      <c r="L26" s="54" t="s">
        <v>265</v>
      </c>
      <c r="M26" s="63">
        <v>150.0</v>
      </c>
      <c r="N26" s="54">
        <v>37.5</v>
      </c>
      <c r="O26" s="52"/>
      <c r="P26" s="54" t="s">
        <v>226</v>
      </c>
      <c r="Q26" s="54"/>
      <c r="R26" s="55" t="s">
        <v>79</v>
      </c>
      <c r="S26" s="57" t="s">
        <v>19</v>
      </c>
      <c r="T26" s="57" t="e">
        <v>#N/A</v>
      </c>
      <c r="U26" s="53">
        <v>2460.0</v>
      </c>
      <c r="V26" s="23" t="s">
        <v>84</v>
      </c>
      <c r="W26" s="28">
        <f t="shared" si="1"/>
        <v>92250</v>
      </c>
      <c r="X26" s="90"/>
    </row>
    <row r="27">
      <c r="A27" s="52" t="s">
        <v>271</v>
      </c>
      <c r="B27" s="54"/>
      <c r="C27" s="54" t="s">
        <v>60</v>
      </c>
      <c r="D27" s="59" t="s">
        <v>61</v>
      </c>
      <c r="E27" s="54" t="s">
        <v>274</v>
      </c>
      <c r="F27" s="23" t="s">
        <v>65</v>
      </c>
      <c r="G27" s="61">
        <v>1725.0</v>
      </c>
      <c r="H27" s="25">
        <v>1910.0</v>
      </c>
      <c r="I27" s="62">
        <v>0.82</v>
      </c>
      <c r="J27" s="54" t="s">
        <v>69</v>
      </c>
      <c r="K27" s="54" t="s">
        <v>71</v>
      </c>
      <c r="L27" s="54" t="s">
        <v>72</v>
      </c>
      <c r="M27" s="63">
        <v>30.0</v>
      </c>
      <c r="N27" s="54">
        <v>7.5</v>
      </c>
      <c r="O27" s="52" t="s">
        <v>69</v>
      </c>
      <c r="P27" s="54" t="s">
        <v>226</v>
      </c>
      <c r="Q27" s="54"/>
      <c r="R27" s="64" t="s">
        <v>79</v>
      </c>
      <c r="S27" s="57">
        <v>51.0</v>
      </c>
      <c r="T27" s="57" t="e">
        <v>#N/A</v>
      </c>
      <c r="U27" s="53">
        <v>1725.0</v>
      </c>
      <c r="V27" s="23" t="s">
        <v>84</v>
      </c>
      <c r="W27" s="28">
        <f t="shared" si="1"/>
        <v>12937.5</v>
      </c>
      <c r="X27" s="52" t="s">
        <v>87</v>
      </c>
    </row>
    <row r="28">
      <c r="A28" s="52" t="s">
        <v>276</v>
      </c>
      <c r="B28" s="54"/>
      <c r="C28" s="54" t="s">
        <v>216</v>
      </c>
      <c r="D28" s="59" t="s">
        <v>217</v>
      </c>
      <c r="E28" s="54" t="s">
        <v>277</v>
      </c>
      <c r="F28" s="23" t="s">
        <v>65</v>
      </c>
      <c r="G28" s="84">
        <v>2195.0</v>
      </c>
      <c r="H28" s="109">
        <v>2163.0</v>
      </c>
      <c r="I28" s="62">
        <v>0.97</v>
      </c>
      <c r="J28" s="54" t="s">
        <v>69</v>
      </c>
      <c r="K28" s="54" t="s">
        <v>209</v>
      </c>
      <c r="L28" s="54" t="s">
        <v>72</v>
      </c>
      <c r="M28" s="63">
        <v>40.0</v>
      </c>
      <c r="N28" s="54">
        <v>10.0</v>
      </c>
      <c r="O28" s="52"/>
      <c r="P28" s="54" t="s">
        <v>226</v>
      </c>
      <c r="Q28" s="54"/>
      <c r="R28" s="64" t="s">
        <v>79</v>
      </c>
      <c r="S28" s="66">
        <v>18.0</v>
      </c>
      <c r="T28" s="66" t="e">
        <v>#N/A</v>
      </c>
      <c r="U28" s="86">
        <v>2195.0</v>
      </c>
      <c r="V28" s="23" t="s">
        <v>84</v>
      </c>
      <c r="W28" s="28">
        <f t="shared" si="1"/>
        <v>21950</v>
      </c>
      <c r="X28" s="52" t="s">
        <v>281</v>
      </c>
    </row>
    <row r="29">
      <c r="A29" s="108" t="s">
        <v>282</v>
      </c>
      <c r="B29" s="110" t="s">
        <v>283</v>
      </c>
      <c r="C29" s="110" t="s">
        <v>58</v>
      </c>
      <c r="D29" s="113" t="s">
        <v>59</v>
      </c>
      <c r="E29" s="114">
        <v>92101.0</v>
      </c>
      <c r="F29" s="116" t="s">
        <v>65</v>
      </c>
      <c r="G29" s="118">
        <v>343.0</v>
      </c>
      <c r="H29" s="121">
        <v>458.0</v>
      </c>
      <c r="I29" s="123"/>
      <c r="J29" s="128" t="s">
        <v>69</v>
      </c>
      <c r="K29" s="110" t="s">
        <v>71</v>
      </c>
      <c r="L29" s="128" t="s">
        <v>252</v>
      </c>
      <c r="M29" s="128">
        <v>100.0</v>
      </c>
      <c r="N29" s="110">
        <f>M29/4</f>
        <v>25</v>
      </c>
      <c r="O29" s="108" t="s">
        <v>69</v>
      </c>
      <c r="P29" s="110"/>
      <c r="Q29" s="110"/>
      <c r="R29" s="123" t="s">
        <v>79</v>
      </c>
      <c r="S29" s="131">
        <v>20.0</v>
      </c>
      <c r="T29" s="131" t="e">
        <v>#N/A</v>
      </c>
      <c r="U29" s="134">
        <f>H29</f>
        <v>458</v>
      </c>
      <c r="V29" s="128" t="s">
        <v>84</v>
      </c>
      <c r="W29" s="134">
        <f>H29*N29</f>
        <v>11450</v>
      </c>
      <c r="X29" s="136"/>
      <c r="Y29" s="138"/>
      <c r="Z29" s="138"/>
      <c r="AA29" s="138"/>
    </row>
    <row r="30">
      <c r="A30" s="52" t="s">
        <v>299</v>
      </c>
      <c r="B30" s="54"/>
      <c r="C30" s="54" t="s">
        <v>60</v>
      </c>
      <c r="D30" s="59" t="s">
        <v>61</v>
      </c>
      <c r="E30" s="54" t="s">
        <v>301</v>
      </c>
      <c r="F30" s="23" t="s">
        <v>65</v>
      </c>
      <c r="G30" s="61">
        <v>2761.0</v>
      </c>
      <c r="H30" s="25">
        <v>2675.0</v>
      </c>
      <c r="I30" s="62">
        <v>0.87</v>
      </c>
      <c r="J30" s="54" t="s">
        <v>69</v>
      </c>
      <c r="K30" s="54" t="s">
        <v>71</v>
      </c>
      <c r="L30" s="54" t="s">
        <v>72</v>
      </c>
      <c r="M30" s="63">
        <v>30.0</v>
      </c>
      <c r="N30" s="54">
        <v>7.5</v>
      </c>
      <c r="O30" s="52" t="s">
        <v>69</v>
      </c>
      <c r="P30" s="54" t="s">
        <v>226</v>
      </c>
      <c r="Q30" s="54"/>
      <c r="R30" s="64" t="s">
        <v>69</v>
      </c>
      <c r="S30" s="57">
        <v>25.0</v>
      </c>
      <c r="T30" s="57" t="e">
        <v>#N/A</v>
      </c>
      <c r="U30" s="53">
        <v>2761.0</v>
      </c>
      <c r="V30" s="23" t="s">
        <v>84</v>
      </c>
      <c r="W30" s="28">
        <f>U30*N30</f>
        <v>20707.5</v>
      </c>
      <c r="X30" s="52" t="s">
        <v>87</v>
      </c>
    </row>
    <row r="31">
      <c r="A31" s="52" t="s">
        <v>104</v>
      </c>
      <c r="B31" s="54" t="s">
        <v>105</v>
      </c>
      <c r="C31" s="54" t="s">
        <v>58</v>
      </c>
      <c r="D31" s="59" t="s">
        <v>59</v>
      </c>
      <c r="E31" s="54" t="s">
        <v>109</v>
      </c>
      <c r="F31" s="23" t="s">
        <v>65</v>
      </c>
      <c r="G31" s="61">
        <v>759.0</v>
      </c>
      <c r="H31" s="25">
        <v>427.0</v>
      </c>
      <c r="I31" s="62">
        <v>0.49</v>
      </c>
      <c r="J31" s="88" t="s">
        <v>112</v>
      </c>
      <c r="K31" s="141" t="s">
        <v>114</v>
      </c>
      <c r="L31" s="54" t="s">
        <v>115</v>
      </c>
      <c r="M31" s="54"/>
      <c r="N31" s="54"/>
      <c r="O31" s="52" t="s">
        <v>69</v>
      </c>
      <c r="P31" s="60" t="s">
        <v>118</v>
      </c>
      <c r="Q31" s="54"/>
      <c r="R31" s="55" t="s">
        <v>79</v>
      </c>
      <c r="S31" s="55" t="s">
        <v>19</v>
      </c>
      <c r="T31" s="55" t="e">
        <v>#N/A</v>
      </c>
      <c r="U31" s="54">
        <f>H31</f>
        <v>427</v>
      </c>
      <c r="V31" s="88" t="s">
        <v>306</v>
      </c>
      <c r="W31" s="53"/>
      <c r="X31" s="90"/>
    </row>
    <row r="32">
      <c r="A32" s="52" t="s">
        <v>242</v>
      </c>
      <c r="B32" s="54" t="s">
        <v>243</v>
      </c>
      <c r="C32" s="54" t="s">
        <v>58</v>
      </c>
      <c r="D32" s="59" t="s">
        <v>59</v>
      </c>
      <c r="E32" s="54" t="s">
        <v>109</v>
      </c>
      <c r="F32" s="23" t="s">
        <v>65</v>
      </c>
      <c r="G32" s="61">
        <v>2187.0</v>
      </c>
      <c r="H32" s="25">
        <v>1918.0</v>
      </c>
      <c r="I32" s="62">
        <v>0.32</v>
      </c>
      <c r="J32" s="88" t="s">
        <v>112</v>
      </c>
      <c r="K32" s="141" t="s">
        <v>114</v>
      </c>
      <c r="L32" s="54" t="s">
        <v>250</v>
      </c>
      <c r="M32" s="54"/>
      <c r="N32" s="54"/>
      <c r="O32" s="52" t="s">
        <v>69</v>
      </c>
      <c r="P32" s="54"/>
      <c r="Q32" s="54"/>
      <c r="R32" s="64" t="s">
        <v>79</v>
      </c>
      <c r="S32" s="66" t="s">
        <v>19</v>
      </c>
      <c r="T32" s="66" t="e">
        <v>#N/A</v>
      </c>
      <c r="U32" s="86">
        <v>639.3333333333334</v>
      </c>
      <c r="V32" s="88" t="s">
        <v>254</v>
      </c>
      <c r="W32" s="53"/>
      <c r="X32" s="90"/>
    </row>
    <row r="33">
      <c r="A33" s="28" t="s">
        <v>308</v>
      </c>
      <c r="B33" s="28" t="s">
        <v>309</v>
      </c>
      <c r="C33" s="28" t="s">
        <v>86</v>
      </c>
      <c r="D33" s="144" t="s">
        <v>310</v>
      </c>
      <c r="E33" s="28" t="s">
        <v>315</v>
      </c>
      <c r="F33" s="23" t="s">
        <v>65</v>
      </c>
      <c r="G33" s="24">
        <v>192.0</v>
      </c>
      <c r="H33" s="65">
        <v>218.0</v>
      </c>
      <c r="I33" s="26">
        <v>0.85</v>
      </c>
      <c r="J33" s="141" t="s">
        <v>112</v>
      </c>
      <c r="K33" s="141" t="s">
        <v>114</v>
      </c>
      <c r="L33" s="28"/>
      <c r="M33" s="28"/>
      <c r="N33" s="28"/>
      <c r="O33" s="28"/>
      <c r="P33" s="28"/>
      <c r="Q33" s="28"/>
      <c r="R33" s="32" t="s">
        <v>79</v>
      </c>
      <c r="S33" s="32" t="s">
        <v>19</v>
      </c>
      <c r="T33" s="32" t="e">
        <v>#N/A</v>
      </c>
      <c r="U33" s="24"/>
      <c r="V33" s="28"/>
      <c r="W33" s="30"/>
      <c r="X33" s="30"/>
      <c r="Y33" s="89"/>
      <c r="Z33" s="89"/>
      <c r="AA33" s="89"/>
    </row>
    <row r="34">
      <c r="A34" s="67" t="s">
        <v>192</v>
      </c>
      <c r="B34" s="68" t="s">
        <v>194</v>
      </c>
      <c r="C34" s="68" t="s">
        <v>195</v>
      </c>
      <c r="D34" s="69" t="s">
        <v>196</v>
      </c>
      <c r="E34" s="68" t="s">
        <v>207</v>
      </c>
      <c r="F34" s="70" t="s">
        <v>65</v>
      </c>
      <c r="G34" s="145">
        <v>1991.0</v>
      </c>
      <c r="H34" s="72">
        <v>2406.0</v>
      </c>
      <c r="I34" s="73">
        <v>0.99</v>
      </c>
      <c r="J34" s="68" t="s">
        <v>79</v>
      </c>
      <c r="K34" s="68" t="s">
        <v>143</v>
      </c>
      <c r="L34" s="68" t="s">
        <v>144</v>
      </c>
      <c r="M34" s="74">
        <v>50.0</v>
      </c>
      <c r="N34" s="68">
        <v>12.5</v>
      </c>
      <c r="O34" s="67" t="s">
        <v>69</v>
      </c>
      <c r="P34" s="68" t="s">
        <v>211</v>
      </c>
      <c r="Q34" s="68"/>
      <c r="R34" s="75" t="s">
        <v>79</v>
      </c>
      <c r="S34" s="75">
        <v>106.0</v>
      </c>
      <c r="T34" s="75" t="e">
        <v>#N/A</v>
      </c>
      <c r="U34" s="74">
        <v>106.0</v>
      </c>
      <c r="V34" s="147" t="s">
        <v>233</v>
      </c>
      <c r="W34" s="77">
        <f>vlookup(A34,KeyClub!B:I,8,FALSE)</f>
        <v>360</v>
      </c>
      <c r="X34" s="78"/>
    </row>
    <row r="35">
      <c r="A35" s="67" t="s">
        <v>278</v>
      </c>
      <c r="B35" s="68" t="s">
        <v>279</v>
      </c>
      <c r="C35" s="68" t="s">
        <v>58</v>
      </c>
      <c r="D35" s="112" t="s">
        <v>280</v>
      </c>
      <c r="E35" s="68" t="s">
        <v>284</v>
      </c>
      <c r="F35" s="70" t="s">
        <v>65</v>
      </c>
      <c r="G35" s="71">
        <v>200.0</v>
      </c>
      <c r="H35" s="72">
        <v>957.0</v>
      </c>
      <c r="I35" s="73">
        <v>0.89</v>
      </c>
      <c r="J35" s="68" t="s">
        <v>79</v>
      </c>
      <c r="K35" s="68" t="s">
        <v>165</v>
      </c>
      <c r="L35" s="68" t="s">
        <v>165</v>
      </c>
      <c r="M35" s="68" t="s">
        <v>165</v>
      </c>
      <c r="N35" s="68" t="s">
        <v>165</v>
      </c>
      <c r="O35" s="67" t="s">
        <v>69</v>
      </c>
      <c r="P35" s="68"/>
      <c r="Q35" s="68"/>
      <c r="R35" s="75" t="s">
        <v>79</v>
      </c>
      <c r="S35" s="75">
        <v>7.0</v>
      </c>
      <c r="T35" s="75" t="e">
        <v>#N/A</v>
      </c>
      <c r="U35" s="74">
        <v>7.0</v>
      </c>
      <c r="V35" s="147" t="s">
        <v>233</v>
      </c>
      <c r="W35" s="77">
        <f>vlookup(A35,KeyClub!B:I,8,FALSE)</f>
        <v>70</v>
      </c>
      <c r="X35" s="78" t="s">
        <v>165</v>
      </c>
    </row>
    <row r="36">
      <c r="A36" s="67" t="s">
        <v>322</v>
      </c>
      <c r="B36" s="68" t="s">
        <v>325</v>
      </c>
      <c r="C36" s="68" t="s">
        <v>53</v>
      </c>
      <c r="D36" s="69" t="s">
        <v>324</v>
      </c>
      <c r="E36" s="68" t="s">
        <v>326</v>
      </c>
      <c r="F36" s="70" t="s">
        <v>65</v>
      </c>
      <c r="G36" s="71">
        <v>514.0</v>
      </c>
      <c r="H36" s="72">
        <v>2317.0</v>
      </c>
      <c r="I36" s="73">
        <v>0.98</v>
      </c>
      <c r="J36" s="68" t="s">
        <v>79</v>
      </c>
      <c r="K36" s="68"/>
      <c r="L36" s="68"/>
      <c r="M36" s="68"/>
      <c r="N36" s="68"/>
      <c r="O36" s="67"/>
      <c r="P36" s="68" t="s">
        <v>226</v>
      </c>
      <c r="Q36" s="69" t="s">
        <v>227</v>
      </c>
      <c r="R36" s="75" t="s">
        <v>69</v>
      </c>
      <c r="S36" s="75">
        <v>158.0</v>
      </c>
      <c r="T36" s="75"/>
      <c r="U36" s="74">
        <v>158.0</v>
      </c>
      <c r="V36" s="147" t="s">
        <v>233</v>
      </c>
      <c r="W36" s="77">
        <f>vlookup(A36,KeyClub!B:I,8,FALSE)</f>
        <v>1580</v>
      </c>
      <c r="X36" s="78"/>
    </row>
    <row r="37">
      <c r="A37" s="67" t="s">
        <v>327</v>
      </c>
      <c r="B37" s="68" t="s">
        <v>328</v>
      </c>
      <c r="C37" s="68" t="s">
        <v>139</v>
      </c>
      <c r="D37" s="69" t="s">
        <v>329</v>
      </c>
      <c r="E37" s="68" t="s">
        <v>330</v>
      </c>
      <c r="F37" s="70" t="s">
        <v>65</v>
      </c>
      <c r="G37" s="71">
        <v>492.0</v>
      </c>
      <c r="H37" s="72">
        <v>2212.0</v>
      </c>
      <c r="I37" s="73">
        <v>0.96</v>
      </c>
      <c r="J37" s="68" t="s">
        <v>79</v>
      </c>
      <c r="K37" s="68" t="s">
        <v>165</v>
      </c>
      <c r="L37" s="68" t="s">
        <v>165</v>
      </c>
      <c r="M37" s="68" t="s">
        <v>165</v>
      </c>
      <c r="N37" s="68" t="s">
        <v>165</v>
      </c>
      <c r="O37" s="67"/>
      <c r="P37" s="68" t="s">
        <v>226</v>
      </c>
      <c r="Q37" s="68"/>
      <c r="R37" s="75" t="s">
        <v>79</v>
      </c>
      <c r="S37" s="75">
        <v>21.0</v>
      </c>
      <c r="T37" s="75" t="e">
        <v>#N/A</v>
      </c>
      <c r="U37" s="74">
        <v>21.0</v>
      </c>
      <c r="V37" s="147" t="s">
        <v>233</v>
      </c>
      <c r="W37" s="77">
        <f>vlookup(A37,KeyClub!B:I,8,FALSE)</f>
        <v>210</v>
      </c>
      <c r="X37" s="78" t="s">
        <v>165</v>
      </c>
    </row>
    <row r="38">
      <c r="A38" s="67" t="s">
        <v>333</v>
      </c>
      <c r="B38" s="68" t="s">
        <v>334</v>
      </c>
      <c r="C38" s="68" t="s">
        <v>58</v>
      </c>
      <c r="D38" s="69" t="s">
        <v>59</v>
      </c>
      <c r="E38" s="68" t="s">
        <v>335</v>
      </c>
      <c r="F38" s="70" t="s">
        <v>65</v>
      </c>
      <c r="G38" s="71">
        <v>417.0</v>
      </c>
      <c r="H38" s="72">
        <v>1799.0</v>
      </c>
      <c r="I38" s="157">
        <v>0.99</v>
      </c>
      <c r="J38" s="68" t="s">
        <v>79</v>
      </c>
      <c r="K38" s="68" t="s">
        <v>71</v>
      </c>
      <c r="L38" s="68"/>
      <c r="M38" s="68"/>
      <c r="N38" s="68"/>
      <c r="O38" s="67"/>
      <c r="P38" s="68" t="s">
        <v>226</v>
      </c>
      <c r="Q38" s="68"/>
      <c r="R38" s="75" t="s">
        <v>69</v>
      </c>
      <c r="S38" s="101">
        <v>128.0</v>
      </c>
      <c r="T38" s="101">
        <v>100.0</v>
      </c>
      <c r="U38" s="74">
        <v>128.0</v>
      </c>
      <c r="V38" s="147" t="s">
        <v>233</v>
      </c>
      <c r="W38" s="77">
        <f>vlookup(A38,KeyClub!B:I,8,FALSE)</f>
        <v>2560</v>
      </c>
      <c r="X38" s="78"/>
    </row>
    <row r="39">
      <c r="A39" s="87" t="s">
        <v>336</v>
      </c>
      <c r="B39" s="159" t="s">
        <v>337</v>
      </c>
      <c r="C39" s="87" t="s">
        <v>86</v>
      </c>
      <c r="D39" s="181" t="s">
        <v>310</v>
      </c>
      <c r="E39" s="87" t="s">
        <v>315</v>
      </c>
      <c r="F39" s="70" t="s">
        <v>65</v>
      </c>
      <c r="G39" s="33">
        <v>1569.0</v>
      </c>
      <c r="H39" s="177">
        <v>1634.0</v>
      </c>
      <c r="I39" s="182">
        <v>0.99</v>
      </c>
      <c r="J39" s="87" t="s">
        <v>79</v>
      </c>
      <c r="K39" s="87" t="s">
        <v>401</v>
      </c>
      <c r="L39" s="87" t="s">
        <v>401</v>
      </c>
      <c r="M39" s="87" t="s">
        <v>401</v>
      </c>
      <c r="N39" s="87" t="s">
        <v>401</v>
      </c>
      <c r="O39" s="87"/>
      <c r="P39" s="87"/>
      <c r="Q39" s="87"/>
      <c r="R39" s="183" t="s">
        <v>79</v>
      </c>
      <c r="S39" s="183">
        <v>21.0</v>
      </c>
      <c r="T39" s="183" t="e">
        <v>#N/A</v>
      </c>
      <c r="U39" s="184">
        <v>21.0</v>
      </c>
      <c r="V39" s="185" t="s">
        <v>233</v>
      </c>
      <c r="W39" s="159">
        <f>vlookup(A39,KeyClub!B:I,8,FALSE)</f>
        <v>210</v>
      </c>
      <c r="X39" s="159" t="s">
        <v>403</v>
      </c>
    </row>
    <row r="40">
      <c r="A40" s="149" t="s">
        <v>319</v>
      </c>
      <c r="B40" s="151" t="s">
        <v>321</v>
      </c>
      <c r="C40" s="151" t="s">
        <v>53</v>
      </c>
      <c r="D40" s="153" t="s">
        <v>324</v>
      </c>
      <c r="E40" s="151" t="s">
        <v>332</v>
      </c>
      <c r="F40" s="155" t="s">
        <v>65</v>
      </c>
      <c r="G40" s="156">
        <v>435.0</v>
      </c>
      <c r="H40" s="152">
        <v>2081.0</v>
      </c>
      <c r="I40" s="158">
        <v>0.99</v>
      </c>
      <c r="J40" s="151" t="s">
        <v>79</v>
      </c>
      <c r="K40" s="151"/>
      <c r="L40" s="151"/>
      <c r="M40" s="151" t="s">
        <v>165</v>
      </c>
      <c r="N40" s="151"/>
      <c r="O40" s="149" t="s">
        <v>69</v>
      </c>
      <c r="P40" s="151"/>
      <c r="Q40" s="151"/>
      <c r="R40" s="160" t="s">
        <v>79</v>
      </c>
      <c r="S40" s="161">
        <v>80.0</v>
      </c>
      <c r="T40" s="161" t="e">
        <v>#N/A</v>
      </c>
      <c r="U40" s="162">
        <v>80.0</v>
      </c>
      <c r="V40" s="163" t="s">
        <v>233</v>
      </c>
      <c r="W40" s="162">
        <f>vlookup(A40,KeyClub!B:I,8,FALSE)</f>
        <v>800</v>
      </c>
      <c r="X40" s="164"/>
    </row>
    <row r="41">
      <c r="A41" s="52" t="s">
        <v>312</v>
      </c>
      <c r="B41" s="54" t="s">
        <v>313</v>
      </c>
      <c r="C41" s="54" t="s">
        <v>139</v>
      </c>
      <c r="D41" s="59" t="s">
        <v>140</v>
      </c>
      <c r="E41" s="54" t="s">
        <v>316</v>
      </c>
      <c r="F41" s="23" t="s">
        <v>65</v>
      </c>
      <c r="G41" s="61">
        <v>512.0</v>
      </c>
      <c r="H41" s="25">
        <v>751.0</v>
      </c>
      <c r="I41" s="55"/>
      <c r="J41" s="88" t="s">
        <v>79</v>
      </c>
      <c r="K41" s="54" t="s">
        <v>143</v>
      </c>
      <c r="L41" s="88" t="s">
        <v>317</v>
      </c>
      <c r="M41" s="54" t="s">
        <v>165</v>
      </c>
      <c r="N41" s="54"/>
      <c r="O41" s="52" t="s">
        <v>69</v>
      </c>
      <c r="P41" s="54" t="s">
        <v>318</v>
      </c>
      <c r="Q41" s="54"/>
      <c r="R41" s="55" t="s">
        <v>79</v>
      </c>
      <c r="S41" s="57">
        <v>35.0</v>
      </c>
      <c r="T41" s="57" t="e">
        <v>#N/A</v>
      </c>
      <c r="U41" s="53">
        <v>35.0</v>
      </c>
      <c r="V41" s="23" t="s">
        <v>233</v>
      </c>
      <c r="W41" s="54">
        <f>vlookup(A41,KeyClub!B:I,8,FALSE)</f>
        <v>350</v>
      </c>
      <c r="X41" s="52" t="s">
        <v>165</v>
      </c>
    </row>
    <row r="42">
      <c r="A42" s="52" t="s">
        <v>350</v>
      </c>
      <c r="B42" s="54" t="s">
        <v>351</v>
      </c>
      <c r="C42" s="54" t="s">
        <v>216</v>
      </c>
      <c r="D42" s="59" t="s">
        <v>217</v>
      </c>
      <c r="E42" s="54" t="s">
        <v>352</v>
      </c>
      <c r="F42" s="23" t="s">
        <v>65</v>
      </c>
      <c r="G42" s="61">
        <v>317.0</v>
      </c>
      <c r="H42" s="25">
        <v>1600.0</v>
      </c>
      <c r="I42" s="62">
        <v>0.89</v>
      </c>
      <c r="J42" s="54" t="s">
        <v>79</v>
      </c>
      <c r="K42" s="54" t="s">
        <v>209</v>
      </c>
      <c r="L42" s="54" t="s">
        <v>165</v>
      </c>
      <c r="M42" s="63">
        <v>250.0</v>
      </c>
      <c r="N42" s="54">
        <v>62.5</v>
      </c>
      <c r="O42" s="52" t="s">
        <v>69</v>
      </c>
      <c r="P42" s="54"/>
      <c r="Q42" s="54"/>
      <c r="R42" s="55" t="s">
        <v>79</v>
      </c>
      <c r="S42" s="55">
        <v>53.0</v>
      </c>
      <c r="T42" s="55" t="e">
        <v>#N/A</v>
      </c>
      <c r="U42" s="63">
        <v>53.0</v>
      </c>
      <c r="V42" s="23" t="s">
        <v>233</v>
      </c>
      <c r="W42" s="54">
        <f>vlookup(A42,KeyClub!B:I,8,FALSE)</f>
        <v>530</v>
      </c>
      <c r="X42" s="52" t="s">
        <v>175</v>
      </c>
    </row>
    <row r="43">
      <c r="A43" s="186" t="s">
        <v>407</v>
      </c>
      <c r="B43" s="187" t="s">
        <v>408</v>
      </c>
      <c r="C43" s="187" t="s">
        <v>409</v>
      </c>
      <c r="D43" s="188" t="s">
        <v>411</v>
      </c>
      <c r="E43" s="187" t="s">
        <v>412</v>
      </c>
      <c r="F43" s="189" t="s">
        <v>65</v>
      </c>
      <c r="G43" s="190">
        <v>127.0</v>
      </c>
      <c r="H43" s="191">
        <v>447.0</v>
      </c>
      <c r="I43" s="192">
        <v>0.97</v>
      </c>
      <c r="J43" s="187" t="s">
        <v>79</v>
      </c>
      <c r="K43" s="187"/>
      <c r="L43" s="187"/>
      <c r="M43" s="187"/>
      <c r="N43" s="187"/>
      <c r="O43" s="186" t="s">
        <v>69</v>
      </c>
      <c r="P43" s="187"/>
      <c r="Q43" s="187"/>
      <c r="R43" s="196" t="s">
        <v>69</v>
      </c>
      <c r="S43" s="197">
        <v>46.0</v>
      </c>
      <c r="T43" s="197"/>
      <c r="U43" s="198">
        <v>46.0</v>
      </c>
      <c r="V43" s="189" t="s">
        <v>233</v>
      </c>
      <c r="W43" s="187">
        <f>vlookup(A43,KeyClub!B:I,8,FALSE)</f>
        <v>460</v>
      </c>
      <c r="X43" s="186"/>
      <c r="Y43" s="199"/>
      <c r="Z43" s="199"/>
      <c r="AA43" s="199"/>
    </row>
    <row r="44">
      <c r="A44" s="52" t="s">
        <v>307</v>
      </c>
      <c r="B44" s="54"/>
      <c r="C44" s="54" t="s">
        <v>58</v>
      </c>
      <c r="D44" s="59" t="s">
        <v>59</v>
      </c>
      <c r="E44" s="54" t="s">
        <v>425</v>
      </c>
      <c r="F44" s="23" t="s">
        <v>65</v>
      </c>
      <c r="G44" s="61">
        <v>328.0</v>
      </c>
      <c r="H44" s="25">
        <v>2135.0</v>
      </c>
      <c r="I44" s="62">
        <v>0.83</v>
      </c>
      <c r="J44" s="54" t="s">
        <v>79</v>
      </c>
      <c r="K44" s="54" t="s">
        <v>71</v>
      </c>
      <c r="L44" s="54"/>
      <c r="M44" s="54"/>
      <c r="N44" s="54"/>
      <c r="O44" s="52" t="s">
        <v>69</v>
      </c>
      <c r="P44" s="54" t="s">
        <v>226</v>
      </c>
      <c r="Q44" s="59" t="s">
        <v>227</v>
      </c>
      <c r="R44" s="55" t="s">
        <v>69</v>
      </c>
      <c r="S44" s="55">
        <v>47.0</v>
      </c>
      <c r="T44" s="55">
        <v>100.0</v>
      </c>
      <c r="U44" s="63">
        <v>47.0</v>
      </c>
      <c r="V44" s="23" t="s">
        <v>233</v>
      </c>
      <c r="W44" s="54">
        <f>vlookup(A44,KeyClub!B:I,8,FALSE)</f>
        <v>470</v>
      </c>
      <c r="X44" s="52"/>
    </row>
    <row r="45">
      <c r="A45" s="52" t="s">
        <v>426</v>
      </c>
      <c r="B45" s="54"/>
      <c r="C45" s="54" t="s">
        <v>195</v>
      </c>
      <c r="D45" s="59" t="s">
        <v>196</v>
      </c>
      <c r="E45" s="63">
        <v>92009.0</v>
      </c>
      <c r="F45" s="23" t="s">
        <v>65</v>
      </c>
      <c r="G45" s="61">
        <v>503.0</v>
      </c>
      <c r="H45" s="25">
        <v>1919.0</v>
      </c>
      <c r="I45" s="62">
        <v>0.96</v>
      </c>
      <c r="J45" s="54" t="s">
        <v>79</v>
      </c>
      <c r="K45" s="54" t="s">
        <v>143</v>
      </c>
      <c r="L45" s="54" t="s">
        <v>144</v>
      </c>
      <c r="M45" s="63">
        <v>50.0</v>
      </c>
      <c r="N45" s="54">
        <v>12.5</v>
      </c>
      <c r="O45" s="52" t="s">
        <v>69</v>
      </c>
      <c r="P45" s="54" t="s">
        <v>226</v>
      </c>
      <c r="Q45" s="59" t="s">
        <v>227</v>
      </c>
      <c r="R45" s="55" t="s">
        <v>79</v>
      </c>
      <c r="S45" s="55">
        <v>16.0</v>
      </c>
      <c r="T45" s="55" t="e">
        <v>#N/A</v>
      </c>
      <c r="U45" s="63">
        <v>16.0</v>
      </c>
      <c r="V45" s="23" t="s">
        <v>233</v>
      </c>
      <c r="W45" s="54">
        <f>vlookup(A45,KeyClub!B:I,8,FALSE)</f>
        <v>160</v>
      </c>
      <c r="X45" s="52" t="s">
        <v>165</v>
      </c>
    </row>
    <row r="46">
      <c r="A46" s="108" t="s">
        <v>346</v>
      </c>
      <c r="B46" s="110" t="s">
        <v>347</v>
      </c>
      <c r="C46" s="110" t="s">
        <v>52</v>
      </c>
      <c r="D46" s="113" t="s">
        <v>240</v>
      </c>
      <c r="E46" s="110" t="s">
        <v>348</v>
      </c>
      <c r="F46" s="116" t="s">
        <v>65</v>
      </c>
      <c r="G46" s="118">
        <v>3076.0</v>
      </c>
      <c r="H46" s="121">
        <v>2912.0</v>
      </c>
      <c r="I46" s="122">
        <v>0.97</v>
      </c>
      <c r="J46" s="128" t="s">
        <v>79</v>
      </c>
      <c r="K46" s="110" t="s">
        <v>143</v>
      </c>
      <c r="L46" s="110" t="s">
        <v>144</v>
      </c>
      <c r="M46" s="114">
        <v>50.0</v>
      </c>
      <c r="N46" s="110">
        <f>M46/4</f>
        <v>12.5</v>
      </c>
      <c r="O46" s="108" t="s">
        <v>69</v>
      </c>
      <c r="P46" s="110"/>
      <c r="Q46" s="110"/>
      <c r="R46" s="123" t="s">
        <v>69</v>
      </c>
      <c r="S46" s="131">
        <f>vlookup(A46,KeyClub!B:C,2,FALSE)</f>
        <v>29</v>
      </c>
      <c r="T46" s="131" t="str">
        <f>vlookup(A46,JROTC!B:E,4,FALSE)</f>
        <v>#N/A</v>
      </c>
      <c r="U46" s="134">
        <f>S46</f>
        <v>29</v>
      </c>
      <c r="V46" s="23" t="s">
        <v>233</v>
      </c>
      <c r="W46" s="54">
        <f>vlookup(A46,KeyClub!B:I,8,FALSE)</f>
        <v>290</v>
      </c>
      <c r="X46" s="200" t="s">
        <v>214</v>
      </c>
    </row>
    <row r="47">
      <c r="A47" s="52" t="s">
        <v>365</v>
      </c>
      <c r="B47" s="54"/>
      <c r="C47" s="54" t="s">
        <v>58</v>
      </c>
      <c r="D47" s="59" t="s">
        <v>59</v>
      </c>
      <c r="E47" s="54" t="s">
        <v>427</v>
      </c>
      <c r="F47" s="23" t="s">
        <v>65</v>
      </c>
      <c r="G47" s="61">
        <v>266.0</v>
      </c>
      <c r="H47" s="25">
        <v>1447.0</v>
      </c>
      <c r="I47" s="62">
        <v>0.79</v>
      </c>
      <c r="J47" s="54" t="s">
        <v>79</v>
      </c>
      <c r="K47" s="54" t="s">
        <v>71</v>
      </c>
      <c r="L47" s="54"/>
      <c r="M47" s="54"/>
      <c r="N47" s="54"/>
      <c r="O47" s="52" t="s">
        <v>69</v>
      </c>
      <c r="P47" s="54" t="s">
        <v>226</v>
      </c>
      <c r="Q47" s="59" t="s">
        <v>227</v>
      </c>
      <c r="R47" s="55" t="s">
        <v>69</v>
      </c>
      <c r="S47" s="57">
        <v>94.0</v>
      </c>
      <c r="T47" s="57">
        <v>100.0</v>
      </c>
      <c r="U47" s="63">
        <v>94.0</v>
      </c>
      <c r="V47" s="23" t="s">
        <v>233</v>
      </c>
      <c r="W47" s="54">
        <f>vlookup(A47,KeyClub!B:I,8,FALSE)</f>
        <v>940</v>
      </c>
      <c r="X47" s="52"/>
    </row>
    <row r="48">
      <c r="A48" s="52" t="s">
        <v>367</v>
      </c>
      <c r="B48" s="54"/>
      <c r="C48" s="54" t="s">
        <v>58</v>
      </c>
      <c r="D48" s="59" t="s">
        <v>59</v>
      </c>
      <c r="E48" s="54" t="s">
        <v>428</v>
      </c>
      <c r="F48" s="23" t="s">
        <v>65</v>
      </c>
      <c r="G48" s="61">
        <v>1161.0</v>
      </c>
      <c r="H48" s="25">
        <v>1086.0</v>
      </c>
      <c r="I48" s="62">
        <v>0.93</v>
      </c>
      <c r="J48" s="54" t="s">
        <v>79</v>
      </c>
      <c r="K48" s="54" t="s">
        <v>71</v>
      </c>
      <c r="L48" s="54"/>
      <c r="M48" s="54"/>
      <c r="N48" s="54"/>
      <c r="O48" s="52" t="s">
        <v>69</v>
      </c>
      <c r="P48" s="54" t="s">
        <v>226</v>
      </c>
      <c r="Q48" s="59" t="s">
        <v>227</v>
      </c>
      <c r="R48" s="55" t="s">
        <v>69</v>
      </c>
      <c r="S48" s="55">
        <v>31.0</v>
      </c>
      <c r="T48" s="55">
        <v>100.0</v>
      </c>
      <c r="U48" s="63">
        <v>31.0</v>
      </c>
      <c r="V48" s="23" t="s">
        <v>233</v>
      </c>
      <c r="W48" s="54">
        <f>vlookup(A48,KeyClub!B:I,8,FALSE)</f>
        <v>310</v>
      </c>
      <c r="X48" s="52"/>
    </row>
    <row r="49">
      <c r="A49" s="52" t="s">
        <v>416</v>
      </c>
      <c r="B49" s="54"/>
      <c r="C49" s="54" t="s">
        <v>58</v>
      </c>
      <c r="D49" s="59" t="s">
        <v>59</v>
      </c>
      <c r="E49" s="54" t="s">
        <v>429</v>
      </c>
      <c r="F49" s="23" t="s">
        <v>65</v>
      </c>
      <c r="G49" s="61">
        <v>237.0</v>
      </c>
      <c r="H49" s="25">
        <v>1054.0</v>
      </c>
      <c r="I49" s="62">
        <v>0.95</v>
      </c>
      <c r="J49" s="54" t="s">
        <v>79</v>
      </c>
      <c r="K49" s="54" t="s">
        <v>71</v>
      </c>
      <c r="L49" s="54"/>
      <c r="M49" s="54"/>
      <c r="N49" s="54"/>
      <c r="O49" s="52"/>
      <c r="P49" s="54" t="s">
        <v>226</v>
      </c>
      <c r="Q49" s="59" t="s">
        <v>227</v>
      </c>
      <c r="R49" s="55" t="s">
        <v>69</v>
      </c>
      <c r="S49" s="57">
        <v>26.0</v>
      </c>
      <c r="T49" s="57"/>
      <c r="U49" s="63">
        <v>26.0</v>
      </c>
      <c r="V49" s="23" t="s">
        <v>233</v>
      </c>
      <c r="W49" s="54">
        <f>vlookup(A49,KeyClub!B:I,8,FALSE)</f>
        <v>260</v>
      </c>
      <c r="X49" s="52"/>
    </row>
    <row r="50">
      <c r="A50" s="52" t="s">
        <v>419</v>
      </c>
      <c r="B50" s="54"/>
      <c r="C50" s="54" t="s">
        <v>430</v>
      </c>
      <c r="D50" s="59" t="s">
        <v>431</v>
      </c>
      <c r="E50" s="54" t="s">
        <v>432</v>
      </c>
      <c r="F50" s="23" t="s">
        <v>65</v>
      </c>
      <c r="G50" s="61">
        <v>560.0</v>
      </c>
      <c r="H50" s="25">
        <v>2522.0</v>
      </c>
      <c r="I50" s="62">
        <v>0.95</v>
      </c>
      <c r="J50" s="54" t="s">
        <v>79</v>
      </c>
      <c r="K50" s="54"/>
      <c r="L50" s="54"/>
      <c r="M50" s="54"/>
      <c r="N50" s="54"/>
      <c r="O50" s="52"/>
      <c r="P50" s="54" t="s">
        <v>226</v>
      </c>
      <c r="Q50" s="59" t="s">
        <v>227</v>
      </c>
      <c r="R50" s="55" t="s">
        <v>69</v>
      </c>
      <c r="S50" s="55">
        <v>225.0</v>
      </c>
      <c r="T50" s="55"/>
      <c r="U50" s="63">
        <v>225.0</v>
      </c>
      <c r="V50" s="23" t="s">
        <v>233</v>
      </c>
      <c r="W50" s="54">
        <f>vlookup(A50,KeyClub!B:I,8,FALSE)</f>
        <v>3216.5</v>
      </c>
      <c r="X50" s="52"/>
    </row>
    <row r="51">
      <c r="A51" s="52" t="s">
        <v>420</v>
      </c>
      <c r="B51" s="54"/>
      <c r="C51" s="54" t="s">
        <v>216</v>
      </c>
      <c r="D51" s="59" t="s">
        <v>217</v>
      </c>
      <c r="E51" s="54" t="s">
        <v>433</v>
      </c>
      <c r="F51" s="23" t="s">
        <v>65</v>
      </c>
      <c r="G51" s="61">
        <v>321.0</v>
      </c>
      <c r="H51" s="25">
        <v>1683.0</v>
      </c>
      <c r="I51" s="62">
        <v>0.86</v>
      </c>
      <c r="J51" s="54" t="s">
        <v>79</v>
      </c>
      <c r="K51" s="54"/>
      <c r="L51" s="54"/>
      <c r="M51" s="54"/>
      <c r="N51" s="54"/>
      <c r="O51" s="52"/>
      <c r="P51" s="54" t="s">
        <v>226</v>
      </c>
      <c r="Q51" s="59" t="s">
        <v>227</v>
      </c>
      <c r="R51" s="55" t="s">
        <v>69</v>
      </c>
      <c r="S51" s="55">
        <v>15.0</v>
      </c>
      <c r="T51" s="55"/>
      <c r="U51" s="63">
        <v>15.0</v>
      </c>
      <c r="V51" s="23" t="s">
        <v>233</v>
      </c>
      <c r="W51" s="54">
        <f>vlookup(A51,KeyClub!B:I,8,FALSE)</f>
        <v>150</v>
      </c>
      <c r="X51" s="52"/>
    </row>
    <row r="52">
      <c r="A52" s="52" t="s">
        <v>434</v>
      </c>
      <c r="B52" s="54" t="s">
        <v>435</v>
      </c>
      <c r="C52" s="54" t="s">
        <v>48</v>
      </c>
      <c r="D52" s="59" t="s">
        <v>436</v>
      </c>
      <c r="E52" s="54" t="s">
        <v>437</v>
      </c>
      <c r="F52" s="23" t="s">
        <v>65</v>
      </c>
      <c r="G52" s="61">
        <v>392.0</v>
      </c>
      <c r="H52" s="25">
        <v>351.0</v>
      </c>
      <c r="I52" s="62">
        <v>0.97</v>
      </c>
      <c r="J52" s="54" t="s">
        <v>79</v>
      </c>
      <c r="K52" s="54"/>
      <c r="L52" s="54"/>
      <c r="M52" s="54"/>
      <c r="N52" s="54"/>
      <c r="O52" s="52"/>
      <c r="P52" s="54" t="s">
        <v>226</v>
      </c>
      <c r="Q52" s="59" t="s">
        <v>227</v>
      </c>
      <c r="R52" s="55" t="s">
        <v>79</v>
      </c>
      <c r="S52" s="55">
        <v>30.0</v>
      </c>
      <c r="T52" s="55" t="e">
        <v>#N/A</v>
      </c>
      <c r="U52" s="63">
        <v>30.0</v>
      </c>
      <c r="V52" s="23" t="s">
        <v>233</v>
      </c>
      <c r="W52" s="54">
        <f>vlookup(A52,KeyClub!B:I,8,FALSE)</f>
        <v>300</v>
      </c>
      <c r="X52" s="52"/>
    </row>
    <row r="53">
      <c r="A53" s="52" t="s">
        <v>438</v>
      </c>
      <c r="B53" s="54" t="s">
        <v>439</v>
      </c>
      <c r="C53" s="54" t="s">
        <v>53</v>
      </c>
      <c r="D53" s="59" t="s">
        <v>324</v>
      </c>
      <c r="E53" s="54" t="s">
        <v>440</v>
      </c>
      <c r="F53" s="23" t="s">
        <v>65</v>
      </c>
      <c r="G53" s="61">
        <v>2014.0</v>
      </c>
      <c r="H53" s="25">
        <v>1941.0</v>
      </c>
      <c r="I53" s="62">
        <v>0.98</v>
      </c>
      <c r="J53" s="54" t="s">
        <v>79</v>
      </c>
      <c r="K53" s="54"/>
      <c r="L53" s="54"/>
      <c r="M53" s="54"/>
      <c r="N53" s="54"/>
      <c r="O53" s="52"/>
      <c r="P53" s="54" t="s">
        <v>226</v>
      </c>
      <c r="Q53" s="59" t="s">
        <v>227</v>
      </c>
      <c r="R53" s="55" t="s">
        <v>79</v>
      </c>
      <c r="S53" s="55">
        <v>122.0</v>
      </c>
      <c r="T53" s="55" t="e">
        <v>#N/A</v>
      </c>
      <c r="U53" s="63">
        <v>122.0</v>
      </c>
      <c r="V53" s="23" t="s">
        <v>233</v>
      </c>
      <c r="W53" s="53">
        <f>vlookup(A53,KeyClub!B:I,8,FALSE)</f>
        <v>1424.01</v>
      </c>
      <c r="X53" s="90"/>
    </row>
    <row r="54">
      <c r="A54" s="52" t="s">
        <v>164</v>
      </c>
      <c r="B54" s="54" t="s">
        <v>441</v>
      </c>
      <c r="C54" s="54" t="s">
        <v>58</v>
      </c>
      <c r="D54" s="59" t="s">
        <v>59</v>
      </c>
      <c r="E54" s="54" t="s">
        <v>442</v>
      </c>
      <c r="F54" s="23" t="s">
        <v>65</v>
      </c>
      <c r="G54" s="61">
        <v>186.0</v>
      </c>
      <c r="H54" s="25">
        <v>1424.0</v>
      </c>
      <c r="I54" s="62">
        <v>1.0</v>
      </c>
      <c r="J54" s="54" t="s">
        <v>79</v>
      </c>
      <c r="K54" s="54" t="s">
        <v>71</v>
      </c>
      <c r="L54" s="54"/>
      <c r="M54" s="54"/>
      <c r="N54" s="54"/>
      <c r="O54" s="52" t="s">
        <v>69</v>
      </c>
      <c r="P54" s="54"/>
      <c r="Q54" s="54"/>
      <c r="R54" s="55" t="s">
        <v>79</v>
      </c>
      <c r="S54" s="55">
        <v>74.0</v>
      </c>
      <c r="T54" s="55" t="e">
        <v>#N/A</v>
      </c>
      <c r="U54" s="63">
        <v>74.0</v>
      </c>
      <c r="V54" s="23" t="s">
        <v>233</v>
      </c>
      <c r="W54" s="54">
        <f>vlookup(A54,KeyClub!B:I,8,FALSE)</f>
        <v>740</v>
      </c>
      <c r="X54" s="54"/>
    </row>
    <row r="55">
      <c r="A55" s="52" t="s">
        <v>443</v>
      </c>
      <c r="B55" s="54" t="s">
        <v>444</v>
      </c>
      <c r="C55" s="54" t="s">
        <v>195</v>
      </c>
      <c r="D55" s="59" t="s">
        <v>196</v>
      </c>
      <c r="E55" s="54" t="s">
        <v>445</v>
      </c>
      <c r="F55" s="23" t="s">
        <v>65</v>
      </c>
      <c r="G55" s="61">
        <v>330.0</v>
      </c>
      <c r="H55" s="25">
        <v>1834.0</v>
      </c>
      <c r="I55" s="62">
        <v>0.99</v>
      </c>
      <c r="J55" s="54" t="s">
        <v>79</v>
      </c>
      <c r="K55" s="54"/>
      <c r="L55" s="54"/>
      <c r="M55" s="54"/>
      <c r="N55" s="54"/>
      <c r="O55" s="52" t="s">
        <v>69</v>
      </c>
      <c r="P55" s="54"/>
      <c r="Q55" s="54"/>
      <c r="R55" s="55" t="s">
        <v>79</v>
      </c>
      <c r="S55" s="55">
        <v>22.0</v>
      </c>
      <c r="T55" s="55" t="e">
        <v>#N/A</v>
      </c>
      <c r="U55" s="63">
        <v>22.0</v>
      </c>
      <c r="V55" s="23" t="s">
        <v>233</v>
      </c>
      <c r="W55" s="54">
        <f>vlookup(A55,KeyClub!B:I,8,FALSE)</f>
        <v>220</v>
      </c>
      <c r="X55" s="52"/>
    </row>
    <row r="56">
      <c r="A56" s="52" t="s">
        <v>446</v>
      </c>
      <c r="B56" s="54" t="s">
        <v>447</v>
      </c>
      <c r="C56" s="54" t="s">
        <v>216</v>
      </c>
      <c r="D56" s="59" t="s">
        <v>217</v>
      </c>
      <c r="E56" s="54" t="s">
        <v>448</v>
      </c>
      <c r="F56" s="23" t="s">
        <v>65</v>
      </c>
      <c r="G56" s="61">
        <v>437.0</v>
      </c>
      <c r="H56" s="25">
        <v>2101.0</v>
      </c>
      <c r="I56" s="62">
        <v>0.86</v>
      </c>
      <c r="J56" s="54" t="s">
        <v>79</v>
      </c>
      <c r="K56" s="54"/>
      <c r="L56" s="54"/>
      <c r="M56" s="54"/>
      <c r="N56" s="54"/>
      <c r="O56" s="52"/>
      <c r="P56" s="54" t="s">
        <v>449</v>
      </c>
      <c r="Q56" s="54"/>
      <c r="R56" s="55" t="s">
        <v>79</v>
      </c>
      <c r="S56" s="55">
        <v>24.0</v>
      </c>
      <c r="T56" s="55" t="e">
        <v>#N/A</v>
      </c>
      <c r="U56" s="63">
        <v>24.0</v>
      </c>
      <c r="V56" s="23" t="s">
        <v>233</v>
      </c>
      <c r="W56" s="54">
        <f>vlookup(A56,KeyClub!B:I,8,FALSE)</f>
        <v>240</v>
      </c>
      <c r="X56" s="52"/>
    </row>
    <row r="57">
      <c r="A57" s="52" t="s">
        <v>450</v>
      </c>
      <c r="B57" s="54" t="s">
        <v>451</v>
      </c>
      <c r="C57" s="54" t="s">
        <v>452</v>
      </c>
      <c r="D57" s="59" t="s">
        <v>453</v>
      </c>
      <c r="E57" s="54" t="s">
        <v>454</v>
      </c>
      <c r="F57" s="23" t="s">
        <v>65</v>
      </c>
      <c r="G57" s="61">
        <v>245.0</v>
      </c>
      <c r="H57" s="25">
        <v>1154.0</v>
      </c>
      <c r="I57" s="62">
        <v>0.97</v>
      </c>
      <c r="J57" s="54" t="s">
        <v>79</v>
      </c>
      <c r="K57" s="54"/>
      <c r="L57" s="54"/>
      <c r="M57" s="54"/>
      <c r="N57" s="54"/>
      <c r="O57" s="52"/>
      <c r="P57" s="54"/>
      <c r="Q57" s="54"/>
      <c r="R57" s="55" t="s">
        <v>79</v>
      </c>
      <c r="S57" s="55">
        <v>18.0</v>
      </c>
      <c r="T57" s="55" t="e">
        <v>#N/A</v>
      </c>
      <c r="U57" s="63">
        <v>18.0</v>
      </c>
      <c r="V57" s="23" t="s">
        <v>233</v>
      </c>
      <c r="W57" s="54">
        <f>vlookup(A57,KeyClub!B:I,8,FALSE)</f>
        <v>180</v>
      </c>
      <c r="X57" s="52"/>
    </row>
    <row r="58">
      <c r="A58" s="52" t="s">
        <v>410</v>
      </c>
      <c r="B58" s="54" t="s">
        <v>455</v>
      </c>
      <c r="C58" s="54" t="s">
        <v>53</v>
      </c>
      <c r="D58" s="59" t="s">
        <v>324</v>
      </c>
      <c r="E58" s="54" t="s">
        <v>456</v>
      </c>
      <c r="F58" s="23" t="s">
        <v>65</v>
      </c>
      <c r="G58" s="61">
        <v>550.0</v>
      </c>
      <c r="H58" s="25">
        <v>2352.0</v>
      </c>
      <c r="I58" s="62">
        <v>0.99</v>
      </c>
      <c r="J58" s="54" t="s">
        <v>79</v>
      </c>
      <c r="K58" s="54" t="s">
        <v>143</v>
      </c>
      <c r="L58" s="54" t="s">
        <v>165</v>
      </c>
      <c r="M58" s="54"/>
      <c r="N58" s="54"/>
      <c r="O58" s="52"/>
      <c r="P58" s="54" t="s">
        <v>449</v>
      </c>
      <c r="Q58" s="54"/>
      <c r="R58" s="55" t="s">
        <v>69</v>
      </c>
      <c r="S58" s="55">
        <v>120.0</v>
      </c>
      <c r="T58" s="55">
        <v>100.0</v>
      </c>
      <c r="U58" s="63">
        <v>120.0</v>
      </c>
      <c r="V58" s="23" t="s">
        <v>233</v>
      </c>
      <c r="W58" s="53">
        <f>vlookup(A58,KeyClub!B:I,8,FALSE)</f>
        <v>1200</v>
      </c>
      <c r="X58" s="90"/>
    </row>
    <row r="59">
      <c r="A59" s="52" t="s">
        <v>457</v>
      </c>
      <c r="B59" s="54"/>
      <c r="C59" s="54" t="s">
        <v>216</v>
      </c>
      <c r="D59" s="59" t="s">
        <v>217</v>
      </c>
      <c r="E59" s="54" t="s">
        <v>458</v>
      </c>
      <c r="F59" s="23" t="s">
        <v>65</v>
      </c>
      <c r="G59" s="61">
        <v>1509.0</v>
      </c>
      <c r="H59" s="25">
        <v>1601.0</v>
      </c>
      <c r="I59" s="62">
        <v>0.87</v>
      </c>
      <c r="J59" s="88" t="s">
        <v>79</v>
      </c>
      <c r="K59" s="54"/>
      <c r="L59" s="54"/>
      <c r="M59" s="63"/>
      <c r="N59" s="54"/>
      <c r="O59" s="52"/>
      <c r="P59" s="54" t="s">
        <v>226</v>
      </c>
      <c r="Q59" s="54"/>
      <c r="R59" s="55" t="s">
        <v>79</v>
      </c>
      <c r="S59" s="57">
        <v>22.0</v>
      </c>
      <c r="T59" s="57" t="e">
        <v>#N/A</v>
      </c>
      <c r="U59" s="63">
        <v>120.0</v>
      </c>
      <c r="V59" s="23" t="s">
        <v>233</v>
      </c>
      <c r="W59" s="53">
        <f>vlookup(A59,KeyClub!B:I,8,FALSE)</f>
        <v>220</v>
      </c>
      <c r="X59" s="52"/>
    </row>
    <row r="60">
      <c r="A60" s="67" t="s">
        <v>459</v>
      </c>
      <c r="B60" s="68" t="s">
        <v>460</v>
      </c>
      <c r="C60" s="68" t="s">
        <v>86</v>
      </c>
      <c r="D60" s="69" t="s">
        <v>310</v>
      </c>
      <c r="E60" s="68" t="s">
        <v>461</v>
      </c>
      <c r="F60" s="70" t="s">
        <v>65</v>
      </c>
      <c r="G60" s="71">
        <v>152.0</v>
      </c>
      <c r="H60" s="72">
        <v>165.0</v>
      </c>
      <c r="I60" s="203">
        <v>0.92</v>
      </c>
      <c r="J60" s="68" t="s">
        <v>79</v>
      </c>
      <c r="K60" s="68" t="s">
        <v>401</v>
      </c>
      <c r="L60" s="68" t="s">
        <v>401</v>
      </c>
      <c r="M60" s="68" t="s">
        <v>401</v>
      </c>
      <c r="N60" s="68" t="s">
        <v>401</v>
      </c>
      <c r="O60" s="67" t="s">
        <v>69</v>
      </c>
      <c r="P60" s="68" t="s">
        <v>226</v>
      </c>
      <c r="Q60" s="69" t="s">
        <v>227</v>
      </c>
      <c r="R60" s="75" t="s">
        <v>79</v>
      </c>
      <c r="S60" s="75">
        <v>18.0</v>
      </c>
      <c r="T60" s="75" t="e">
        <v>#N/A</v>
      </c>
      <c r="U60" s="74">
        <v>52.8</v>
      </c>
      <c r="V60" s="70" t="s">
        <v>462</v>
      </c>
      <c r="W60" s="77"/>
      <c r="X60" s="78" t="s">
        <v>401</v>
      </c>
    </row>
    <row r="61">
      <c r="A61" s="67" t="s">
        <v>379</v>
      </c>
      <c r="B61" s="205" t="s">
        <v>463</v>
      </c>
      <c r="C61" s="205" t="s">
        <v>139</v>
      </c>
      <c r="D61" s="69" t="s">
        <v>464</v>
      </c>
      <c r="E61" s="68" t="s">
        <v>465</v>
      </c>
      <c r="F61" s="70" t="s">
        <v>65</v>
      </c>
      <c r="G61" s="71">
        <v>1830.0</v>
      </c>
      <c r="H61" s="72">
        <v>1919.0</v>
      </c>
      <c r="I61" s="73">
        <v>0.88</v>
      </c>
      <c r="J61" s="68" t="s">
        <v>79</v>
      </c>
      <c r="K61" s="68" t="s">
        <v>79</v>
      </c>
      <c r="L61" s="68" t="s">
        <v>401</v>
      </c>
      <c r="M61" s="68" t="s">
        <v>401</v>
      </c>
      <c r="N61" s="68" t="s">
        <v>401</v>
      </c>
      <c r="O61" s="67" t="s">
        <v>69</v>
      </c>
      <c r="P61" s="68" t="s">
        <v>226</v>
      </c>
      <c r="Q61" s="69" t="s">
        <v>227</v>
      </c>
      <c r="R61" s="75">
        <v>110.0</v>
      </c>
      <c r="S61" s="75">
        <v>61.0</v>
      </c>
      <c r="T61" s="75">
        <v>110.0</v>
      </c>
      <c r="U61" s="74">
        <v>568.0</v>
      </c>
      <c r="V61" s="70" t="s">
        <v>466</v>
      </c>
      <c r="W61" s="77"/>
      <c r="X61" s="78" t="s">
        <v>401</v>
      </c>
    </row>
    <row r="62">
      <c r="A62" s="67" t="s">
        <v>467</v>
      </c>
      <c r="B62" s="68" t="s">
        <v>468</v>
      </c>
      <c r="C62" s="68" t="s">
        <v>195</v>
      </c>
      <c r="D62" s="69" t="s">
        <v>196</v>
      </c>
      <c r="E62" s="68" t="s">
        <v>469</v>
      </c>
      <c r="F62" s="70" t="s">
        <v>65</v>
      </c>
      <c r="G62" s="71">
        <v>693.0</v>
      </c>
      <c r="H62" s="72">
        <v>2574.0</v>
      </c>
      <c r="I62" s="73">
        <v>0.989</v>
      </c>
      <c r="J62" s="68" t="s">
        <v>79</v>
      </c>
      <c r="K62" s="206" t="s">
        <v>19</v>
      </c>
      <c r="L62" s="206" t="s">
        <v>19</v>
      </c>
      <c r="M62" s="206" t="s">
        <v>19</v>
      </c>
      <c r="N62" s="206" t="s">
        <v>19</v>
      </c>
      <c r="O62" s="67"/>
      <c r="P62" s="68" t="s">
        <v>226</v>
      </c>
      <c r="Q62" s="68"/>
      <c r="R62" s="75" t="s">
        <v>79</v>
      </c>
      <c r="S62" s="75">
        <v>57.0</v>
      </c>
      <c r="T62" s="75" t="e">
        <v>#N/A</v>
      </c>
      <c r="U62" s="74">
        <v>2316.6</v>
      </c>
      <c r="V62" s="70" t="s">
        <v>470</v>
      </c>
      <c r="W62" s="77"/>
      <c r="X62" s="207" t="s">
        <v>19</v>
      </c>
    </row>
    <row r="63">
      <c r="A63" s="186" t="s">
        <v>364</v>
      </c>
      <c r="B63" s="187"/>
      <c r="C63" s="187" t="s">
        <v>58</v>
      </c>
      <c r="D63" s="188" t="s">
        <v>59</v>
      </c>
      <c r="E63" s="187" t="s">
        <v>471</v>
      </c>
      <c r="F63" s="189" t="s">
        <v>65</v>
      </c>
      <c r="G63" s="190">
        <v>81.0</v>
      </c>
      <c r="H63" s="191">
        <v>369.0</v>
      </c>
      <c r="I63" s="192">
        <v>0.99</v>
      </c>
      <c r="J63" s="187" t="s">
        <v>79</v>
      </c>
      <c r="K63" s="187" t="s">
        <v>71</v>
      </c>
      <c r="L63" s="187"/>
      <c r="M63" s="187"/>
      <c r="N63" s="187"/>
      <c r="O63" s="186" t="s">
        <v>69</v>
      </c>
      <c r="P63" s="187" t="s">
        <v>226</v>
      </c>
      <c r="Q63" s="188" t="s">
        <v>227</v>
      </c>
      <c r="R63" s="196" t="s">
        <v>69</v>
      </c>
      <c r="S63" s="196">
        <v>34.0</v>
      </c>
      <c r="T63" s="196">
        <v>171.0</v>
      </c>
      <c r="U63" s="187">
        <f>T63</f>
        <v>171</v>
      </c>
      <c r="V63" s="208" t="s">
        <v>297</v>
      </c>
      <c r="W63" s="209"/>
      <c r="X63" s="210"/>
    </row>
    <row r="64">
      <c r="A64" s="186" t="s">
        <v>393</v>
      </c>
      <c r="B64" s="187" t="s">
        <v>472</v>
      </c>
      <c r="C64" s="187" t="s">
        <v>58</v>
      </c>
      <c r="D64" s="188" t="s">
        <v>59</v>
      </c>
      <c r="E64" s="187" t="s">
        <v>473</v>
      </c>
      <c r="F64" s="189" t="s">
        <v>65</v>
      </c>
      <c r="G64" s="190">
        <v>567.0</v>
      </c>
      <c r="H64" s="191">
        <v>753.0</v>
      </c>
      <c r="I64" s="192">
        <v>0.78</v>
      </c>
      <c r="J64" s="187" t="s">
        <v>79</v>
      </c>
      <c r="K64" s="187" t="s">
        <v>71</v>
      </c>
      <c r="L64" s="187"/>
      <c r="M64" s="187"/>
      <c r="N64" s="187"/>
      <c r="O64" s="186"/>
      <c r="P64" s="187"/>
      <c r="Q64" s="187"/>
      <c r="R64" s="196" t="s">
        <v>69</v>
      </c>
      <c r="S64" s="196">
        <v>54.0</v>
      </c>
      <c r="T64" s="196">
        <v>100.0</v>
      </c>
      <c r="U64" s="208">
        <v>100.0</v>
      </c>
      <c r="V64" s="208" t="s">
        <v>297</v>
      </c>
      <c r="W64" s="209"/>
      <c r="X64" s="210"/>
    </row>
    <row r="65">
      <c r="A65" s="67" t="s">
        <v>398</v>
      </c>
      <c r="B65" s="68" t="s">
        <v>475</v>
      </c>
      <c r="C65" s="68" t="s">
        <v>58</v>
      </c>
      <c r="D65" s="69" t="s">
        <v>59</v>
      </c>
      <c r="E65" s="68" t="s">
        <v>476</v>
      </c>
      <c r="F65" s="70" t="s">
        <v>65</v>
      </c>
      <c r="G65" s="71">
        <v>512.0</v>
      </c>
      <c r="H65" s="72">
        <v>2182.0</v>
      </c>
      <c r="I65" s="73">
        <v>0.99</v>
      </c>
      <c r="J65" s="68" t="s">
        <v>79</v>
      </c>
      <c r="K65" s="68" t="s">
        <v>71</v>
      </c>
      <c r="L65" s="68" t="s">
        <v>165</v>
      </c>
      <c r="M65" s="68" t="s">
        <v>165</v>
      </c>
      <c r="N65" s="68"/>
      <c r="O65" s="67"/>
      <c r="P65" s="68" t="s">
        <v>226</v>
      </c>
      <c r="Q65" s="68"/>
      <c r="R65" s="75" t="s">
        <v>69</v>
      </c>
      <c r="S65" s="75">
        <v>90.0</v>
      </c>
      <c r="T65" s="75">
        <v>100.0</v>
      </c>
      <c r="U65" s="74">
        <v>100.0</v>
      </c>
      <c r="V65" s="147" t="s">
        <v>297</v>
      </c>
      <c r="W65" s="77"/>
      <c r="X65" s="78"/>
    </row>
    <row r="66">
      <c r="A66" s="52" t="s">
        <v>387</v>
      </c>
      <c r="B66" s="54" t="s">
        <v>477</v>
      </c>
      <c r="C66" s="54" t="s">
        <v>478</v>
      </c>
      <c r="D66" s="59" t="s">
        <v>479</v>
      </c>
      <c r="E66" s="54" t="s">
        <v>480</v>
      </c>
      <c r="F66" s="23" t="s">
        <v>65</v>
      </c>
      <c r="G66" s="61">
        <v>361.0</v>
      </c>
      <c r="H66" s="25">
        <v>1574.0</v>
      </c>
      <c r="I66" s="62">
        <v>0.96</v>
      </c>
      <c r="J66" s="54" t="s">
        <v>79</v>
      </c>
      <c r="K66" s="54"/>
      <c r="L66" s="54"/>
      <c r="M66" s="54"/>
      <c r="N66" s="54"/>
      <c r="O66" s="52"/>
      <c r="P66" s="54" t="s">
        <v>226</v>
      </c>
      <c r="Q66" s="59" t="s">
        <v>227</v>
      </c>
      <c r="R66" s="55" t="s">
        <v>69</v>
      </c>
      <c r="S66" s="55">
        <v>57.0</v>
      </c>
      <c r="T66" s="55">
        <v>113.0</v>
      </c>
      <c r="U66" s="63">
        <v>113.0</v>
      </c>
      <c r="V66" s="211" t="s">
        <v>297</v>
      </c>
      <c r="W66" s="54"/>
      <c r="X66" s="52"/>
    </row>
    <row r="67">
      <c r="A67" s="52" t="s">
        <v>400</v>
      </c>
      <c r="B67" s="54" t="s">
        <v>482</v>
      </c>
      <c r="C67" s="54" t="s">
        <v>58</v>
      </c>
      <c r="D67" s="59" t="s">
        <v>59</v>
      </c>
      <c r="E67" s="54" t="s">
        <v>483</v>
      </c>
      <c r="F67" s="23" t="s">
        <v>65</v>
      </c>
      <c r="G67" s="61">
        <v>376.0</v>
      </c>
      <c r="H67" s="25">
        <v>1650.0</v>
      </c>
      <c r="I67" s="62">
        <v>0.92</v>
      </c>
      <c r="J67" s="54" t="s">
        <v>79</v>
      </c>
      <c r="K67" s="54" t="s">
        <v>71</v>
      </c>
      <c r="L67" s="54"/>
      <c r="M67" s="54"/>
      <c r="N67" s="54"/>
      <c r="O67" s="52"/>
      <c r="P67" s="54" t="s">
        <v>226</v>
      </c>
      <c r="Q67" s="54"/>
      <c r="R67" s="55" t="s">
        <v>69</v>
      </c>
      <c r="S67" s="55">
        <v>149.0</v>
      </c>
      <c r="T67" s="55">
        <v>159.0</v>
      </c>
      <c r="U67" s="63">
        <v>159.0</v>
      </c>
      <c r="V67" s="211" t="s">
        <v>297</v>
      </c>
      <c r="W67" s="54"/>
      <c r="X67" s="52"/>
    </row>
    <row r="68">
      <c r="A68" s="52" t="s">
        <v>405</v>
      </c>
      <c r="B68" s="54" t="s">
        <v>484</v>
      </c>
      <c r="C68" s="54" t="s">
        <v>86</v>
      </c>
      <c r="D68" s="59" t="s">
        <v>310</v>
      </c>
      <c r="E68" s="54" t="s">
        <v>315</v>
      </c>
      <c r="F68" s="23" t="s">
        <v>65</v>
      </c>
      <c r="G68" s="61">
        <v>522.0</v>
      </c>
      <c r="H68" s="25">
        <v>2572.0</v>
      </c>
      <c r="I68" s="62">
        <v>0.92</v>
      </c>
      <c r="J68" s="54" t="s">
        <v>79</v>
      </c>
      <c r="K68" s="54" t="s">
        <v>143</v>
      </c>
      <c r="L68" s="54" t="s">
        <v>165</v>
      </c>
      <c r="M68" s="54"/>
      <c r="N68" s="54"/>
      <c r="O68" s="52" t="s">
        <v>69</v>
      </c>
      <c r="P68" s="54"/>
      <c r="Q68" s="54"/>
      <c r="R68" s="55" t="s">
        <v>69</v>
      </c>
      <c r="S68" s="55">
        <v>28.0</v>
      </c>
      <c r="T68" s="55">
        <v>124.0</v>
      </c>
      <c r="U68" s="63">
        <v>124.0</v>
      </c>
      <c r="V68" s="211" t="s">
        <v>297</v>
      </c>
      <c r="W68" s="53"/>
      <c r="X68" s="90"/>
    </row>
    <row r="69">
      <c r="A69" s="52" t="s">
        <v>375</v>
      </c>
      <c r="B69" s="54" t="s">
        <v>485</v>
      </c>
      <c r="C69" s="54" t="s">
        <v>216</v>
      </c>
      <c r="D69" s="59" t="s">
        <v>217</v>
      </c>
      <c r="E69" s="54" t="s">
        <v>486</v>
      </c>
      <c r="F69" s="23" t="s">
        <v>65</v>
      </c>
      <c r="G69" s="61">
        <v>261.0</v>
      </c>
      <c r="H69" s="212">
        <v>1302.0</v>
      </c>
      <c r="I69" s="62">
        <v>0.75</v>
      </c>
      <c r="J69" s="54" t="s">
        <v>79</v>
      </c>
      <c r="K69" s="54"/>
      <c r="L69" s="54"/>
      <c r="M69" s="54"/>
      <c r="N69" s="54"/>
      <c r="O69" s="52"/>
      <c r="P69" s="54" t="s">
        <v>226</v>
      </c>
      <c r="Q69" s="59" t="s">
        <v>227</v>
      </c>
      <c r="R69" s="55" t="s">
        <v>69</v>
      </c>
      <c r="S69" s="55" t="s">
        <v>19</v>
      </c>
      <c r="T69" s="55">
        <v>150.0</v>
      </c>
      <c r="U69" s="54">
        <f>T69</f>
        <v>150</v>
      </c>
      <c r="V69" s="88" t="s">
        <v>297</v>
      </c>
      <c r="W69" s="53"/>
      <c r="X69" s="90"/>
      <c r="Y69" s="89"/>
      <c r="Z69" s="89"/>
      <c r="AA69" s="89"/>
    </row>
    <row r="70">
      <c r="A70" s="67" t="s">
        <v>372</v>
      </c>
      <c r="B70" s="68" t="s">
        <v>488</v>
      </c>
      <c r="C70" s="68" t="s">
        <v>58</v>
      </c>
      <c r="D70" s="69" t="s">
        <v>59</v>
      </c>
      <c r="E70" s="68" t="s">
        <v>489</v>
      </c>
      <c r="F70" s="70" t="s">
        <v>65</v>
      </c>
      <c r="G70" s="71">
        <v>336.0</v>
      </c>
      <c r="H70" s="72">
        <v>1755.0</v>
      </c>
      <c r="I70" s="213">
        <v>0.97</v>
      </c>
      <c r="J70" s="214" t="s">
        <v>79</v>
      </c>
      <c r="K70" s="68" t="s">
        <v>71</v>
      </c>
      <c r="L70" s="206" t="s">
        <v>19</v>
      </c>
      <c r="M70" s="206" t="s">
        <v>19</v>
      </c>
      <c r="N70" s="206" t="s">
        <v>19</v>
      </c>
      <c r="O70" s="67"/>
      <c r="P70" s="68" t="s">
        <v>226</v>
      </c>
      <c r="Q70" s="69" t="s">
        <v>227</v>
      </c>
      <c r="R70" s="75" t="s">
        <v>69</v>
      </c>
      <c r="S70" s="75">
        <v>22.0</v>
      </c>
      <c r="T70" s="75">
        <v>199.0</v>
      </c>
      <c r="U70" s="74">
        <v>199.0</v>
      </c>
      <c r="V70" s="147" t="s">
        <v>297</v>
      </c>
      <c r="W70" s="77"/>
      <c r="X70" s="207" t="s">
        <v>19</v>
      </c>
    </row>
    <row r="71">
      <c r="A71" s="67" t="s">
        <v>383</v>
      </c>
      <c r="B71" s="68" t="s">
        <v>491</v>
      </c>
      <c r="C71" s="68" t="s">
        <v>53</v>
      </c>
      <c r="D71" s="69" t="s">
        <v>324</v>
      </c>
      <c r="E71" s="68" t="s">
        <v>492</v>
      </c>
      <c r="F71" s="70" t="s">
        <v>65</v>
      </c>
      <c r="G71" s="71">
        <v>487.0</v>
      </c>
      <c r="H71" s="72">
        <v>2228.0</v>
      </c>
      <c r="I71" s="73">
        <v>0.96</v>
      </c>
      <c r="J71" s="68" t="s">
        <v>79</v>
      </c>
      <c r="K71" s="68" t="s">
        <v>401</v>
      </c>
      <c r="L71" s="68" t="s">
        <v>401</v>
      </c>
      <c r="M71" s="68" t="s">
        <v>401</v>
      </c>
      <c r="N71" s="68" t="s">
        <v>401</v>
      </c>
      <c r="O71" s="67" t="s">
        <v>69</v>
      </c>
      <c r="P71" s="68" t="s">
        <v>226</v>
      </c>
      <c r="Q71" s="69" t="s">
        <v>227</v>
      </c>
      <c r="R71" s="75" t="s">
        <v>69</v>
      </c>
      <c r="S71" s="75">
        <v>109.0</v>
      </c>
      <c r="T71" s="75" t="s">
        <v>384</v>
      </c>
      <c r="U71" s="74">
        <v>222.8</v>
      </c>
      <c r="V71" s="70" t="s">
        <v>493</v>
      </c>
      <c r="W71" s="77"/>
      <c r="X71" s="78" t="s">
        <v>401</v>
      </c>
    </row>
    <row r="72">
      <c r="A72" s="67" t="s">
        <v>415</v>
      </c>
      <c r="B72" s="68"/>
      <c r="C72" s="68" t="s">
        <v>58</v>
      </c>
      <c r="D72" s="69" t="s">
        <v>59</v>
      </c>
      <c r="E72" s="68" t="s">
        <v>494</v>
      </c>
      <c r="F72" s="70" t="s">
        <v>65</v>
      </c>
      <c r="G72" s="71">
        <v>348.0</v>
      </c>
      <c r="H72" s="72">
        <v>1540.0</v>
      </c>
      <c r="I72" s="73">
        <v>0.98</v>
      </c>
      <c r="J72" s="68" t="s">
        <v>79</v>
      </c>
      <c r="K72" s="68" t="s">
        <v>71</v>
      </c>
      <c r="L72" s="206" t="s">
        <v>401</v>
      </c>
      <c r="M72" s="206" t="s">
        <v>401</v>
      </c>
      <c r="N72" s="206" t="s">
        <v>401</v>
      </c>
      <c r="O72" s="67" t="s">
        <v>69</v>
      </c>
      <c r="P72" s="68" t="s">
        <v>226</v>
      </c>
      <c r="Q72" s="69" t="s">
        <v>227</v>
      </c>
      <c r="R72" s="75" t="s">
        <v>69</v>
      </c>
      <c r="S72" s="75">
        <v>32.0</v>
      </c>
      <c r="T72" s="75" t="s">
        <v>69</v>
      </c>
      <c r="U72" s="74">
        <v>1232.0</v>
      </c>
      <c r="V72" s="70" t="s">
        <v>496</v>
      </c>
      <c r="W72" s="77"/>
      <c r="X72" s="207" t="s">
        <v>401</v>
      </c>
    </row>
    <row r="73">
      <c r="A73" s="67" t="s">
        <v>369</v>
      </c>
      <c r="B73" s="68"/>
      <c r="C73" s="68" t="s">
        <v>58</v>
      </c>
      <c r="D73" s="69" t="s">
        <v>59</v>
      </c>
      <c r="E73" s="68" t="s">
        <v>497</v>
      </c>
      <c r="F73" s="70" t="s">
        <v>65</v>
      </c>
      <c r="G73" s="71">
        <v>573.0</v>
      </c>
      <c r="H73" s="72">
        <v>2424.0</v>
      </c>
      <c r="I73" s="73">
        <v>0.97</v>
      </c>
      <c r="J73" s="68" t="s">
        <v>79</v>
      </c>
      <c r="K73" s="68" t="s">
        <v>71</v>
      </c>
      <c r="L73" s="68" t="s">
        <v>144</v>
      </c>
      <c r="M73" s="74" t="s">
        <v>498</v>
      </c>
      <c r="N73" s="68"/>
      <c r="O73" s="67" t="s">
        <v>69</v>
      </c>
      <c r="P73" s="68" t="s">
        <v>226</v>
      </c>
      <c r="Q73" s="69" t="s">
        <v>227</v>
      </c>
      <c r="R73" s="75">
        <v>201.0</v>
      </c>
      <c r="S73" s="75">
        <v>45.0</v>
      </c>
      <c r="T73" s="75">
        <v>201.0</v>
      </c>
      <c r="U73" s="74">
        <v>201.0</v>
      </c>
      <c r="V73" s="70" t="s">
        <v>499</v>
      </c>
      <c r="W73" s="217">
        <v>7500.0</v>
      </c>
      <c r="X73" s="102" t="s">
        <v>500</v>
      </c>
    </row>
    <row r="74">
      <c r="A74" s="108" t="s">
        <v>275</v>
      </c>
      <c r="B74" s="110"/>
      <c r="C74" s="110" t="s">
        <v>24</v>
      </c>
      <c r="D74" s="113" t="s">
        <v>288</v>
      </c>
      <c r="E74" s="110" t="s">
        <v>290</v>
      </c>
      <c r="F74" s="116" t="s">
        <v>65</v>
      </c>
      <c r="G74" s="118">
        <v>1193.0</v>
      </c>
      <c r="H74" s="121">
        <v>1211.0</v>
      </c>
      <c r="I74" s="122">
        <v>0.98</v>
      </c>
      <c r="J74" s="128" t="s">
        <v>79</v>
      </c>
      <c r="K74" s="110" t="s">
        <v>143</v>
      </c>
      <c r="L74" s="128" t="s">
        <v>165</v>
      </c>
      <c r="M74" s="114"/>
      <c r="N74" s="110"/>
      <c r="O74" s="108"/>
      <c r="P74" s="129"/>
      <c r="Q74" s="110"/>
      <c r="R74" s="130" t="s">
        <v>69</v>
      </c>
      <c r="S74" s="133">
        <f>vlookup(A74,KeyClub!B:C,2,FALSE)</f>
        <v>8</v>
      </c>
      <c r="T74" s="133">
        <f>vlookup(A74,JROTC!B:E,4,FALSE)</f>
        <v>103</v>
      </c>
      <c r="U74" s="135">
        <f>T74</f>
        <v>103</v>
      </c>
      <c r="V74" s="80" t="s">
        <v>297</v>
      </c>
      <c r="W74" s="139">
        <f>JROTC!H2</f>
        <v>3914</v>
      </c>
      <c r="X74" s="227" t="s">
        <v>503</v>
      </c>
      <c r="Y74" s="138"/>
      <c r="Z74" s="138"/>
      <c r="AA74" s="138"/>
    </row>
    <row r="75">
      <c r="A75" s="67" t="s">
        <v>292</v>
      </c>
      <c r="B75" s="68" t="s">
        <v>155</v>
      </c>
      <c r="C75" s="68" t="s">
        <v>58</v>
      </c>
      <c r="D75" s="112" t="s">
        <v>302</v>
      </c>
      <c r="E75" s="68" t="s">
        <v>304</v>
      </c>
      <c r="F75" s="70" t="s">
        <v>65</v>
      </c>
      <c r="G75" s="71">
        <v>1161.0</v>
      </c>
      <c r="H75" s="72">
        <v>1098.0</v>
      </c>
      <c r="I75" s="73">
        <v>0.79</v>
      </c>
      <c r="J75" s="68" t="s">
        <v>79</v>
      </c>
      <c r="K75" s="68" t="s">
        <v>71</v>
      </c>
      <c r="L75" s="68" t="s">
        <v>107</v>
      </c>
      <c r="M75" s="74">
        <v>40.0</v>
      </c>
      <c r="N75" s="68">
        <v>10.0</v>
      </c>
      <c r="O75" s="67" t="s">
        <v>69</v>
      </c>
      <c r="P75" s="68"/>
      <c r="Q75" s="68"/>
      <c r="R75" s="75" t="s">
        <v>69</v>
      </c>
      <c r="S75" s="142">
        <v>36.0</v>
      </c>
      <c r="T75" s="142">
        <v>100.0</v>
      </c>
      <c r="U75" s="74">
        <v>100.0</v>
      </c>
      <c r="V75" s="80" t="s">
        <v>297</v>
      </c>
      <c r="W75" s="77"/>
      <c r="X75" s="78"/>
    </row>
    <row r="76">
      <c r="A76" s="67" t="s">
        <v>353</v>
      </c>
      <c r="B76" s="68" t="s">
        <v>155</v>
      </c>
      <c r="C76" s="68" t="s">
        <v>139</v>
      </c>
      <c r="D76" s="69" t="s">
        <v>354</v>
      </c>
      <c r="E76" s="68" t="s">
        <v>355</v>
      </c>
      <c r="F76" s="70" t="s">
        <v>65</v>
      </c>
      <c r="G76" s="71">
        <v>538.0</v>
      </c>
      <c r="H76" s="72">
        <v>2381.0</v>
      </c>
      <c r="I76" s="73">
        <v>0.94</v>
      </c>
      <c r="J76" s="68" t="s">
        <v>79</v>
      </c>
      <c r="K76" s="68" t="s">
        <v>143</v>
      </c>
      <c r="L76" s="68" t="s">
        <v>165</v>
      </c>
      <c r="M76" s="74">
        <v>120.0</v>
      </c>
      <c r="N76" s="68">
        <v>30.0</v>
      </c>
      <c r="O76" s="67" t="s">
        <v>69</v>
      </c>
      <c r="P76" s="68"/>
      <c r="Q76" s="68"/>
      <c r="R76" s="75" t="s">
        <v>79</v>
      </c>
      <c r="S76" s="75">
        <v>52.0</v>
      </c>
      <c r="T76" s="75" t="e">
        <v>#N/A</v>
      </c>
      <c r="U76" s="74">
        <v>700.0</v>
      </c>
      <c r="V76" s="68" t="s">
        <v>198</v>
      </c>
      <c r="W76" s="77"/>
      <c r="X76" s="77" t="s">
        <v>165</v>
      </c>
    </row>
    <row r="77">
      <c r="A77" s="67" t="s">
        <v>356</v>
      </c>
      <c r="B77" s="68" t="s">
        <v>155</v>
      </c>
      <c r="C77" s="68" t="s">
        <v>216</v>
      </c>
      <c r="D77" s="69" t="s">
        <v>217</v>
      </c>
      <c r="E77" s="68" t="s">
        <v>357</v>
      </c>
      <c r="F77" s="70" t="s">
        <v>65</v>
      </c>
      <c r="G77" s="71">
        <v>562.0</v>
      </c>
      <c r="H77" s="72">
        <v>2337.0</v>
      </c>
      <c r="I77" s="73">
        <v>0.89</v>
      </c>
      <c r="J77" s="68" t="s">
        <v>79</v>
      </c>
      <c r="K77" s="68"/>
      <c r="L77" s="68"/>
      <c r="M77" s="68"/>
      <c r="N77" s="68"/>
      <c r="O77" s="67" t="s">
        <v>69</v>
      </c>
      <c r="P77" s="68"/>
      <c r="Q77" s="68"/>
      <c r="R77" s="81" t="s">
        <v>79</v>
      </c>
      <c r="S77" s="82">
        <v>23.0</v>
      </c>
      <c r="T77" s="82" t="e">
        <v>#N/A</v>
      </c>
      <c r="U77" s="83">
        <v>1800.0</v>
      </c>
      <c r="V77" s="70" t="s">
        <v>198</v>
      </c>
      <c r="W77" s="77"/>
      <c r="X77" s="78"/>
    </row>
    <row r="78">
      <c r="A78" s="67" t="s">
        <v>295</v>
      </c>
      <c r="B78" s="68" t="s">
        <v>155</v>
      </c>
      <c r="C78" s="68" t="s">
        <v>216</v>
      </c>
      <c r="D78" s="69" t="s">
        <v>217</v>
      </c>
      <c r="E78" s="68" t="s">
        <v>358</v>
      </c>
      <c r="F78" s="70" t="s">
        <v>65</v>
      </c>
      <c r="G78" s="71">
        <v>487.0</v>
      </c>
      <c r="H78" s="72">
        <v>2253.0</v>
      </c>
      <c r="I78" s="73">
        <v>0.87</v>
      </c>
      <c r="J78" s="68" t="s">
        <v>79</v>
      </c>
      <c r="K78" s="68"/>
      <c r="L78" s="68"/>
      <c r="M78" s="68"/>
      <c r="N78" s="68"/>
      <c r="O78" s="67" t="s">
        <v>69</v>
      </c>
      <c r="P78" s="68"/>
      <c r="Q78" s="68"/>
      <c r="R78" s="75" t="s">
        <v>69</v>
      </c>
      <c r="S78" s="101">
        <v>32.0</v>
      </c>
      <c r="T78" s="101">
        <v>245.0</v>
      </c>
      <c r="U78" s="77">
        <v>1000.0</v>
      </c>
      <c r="V78" s="76" t="s">
        <v>198</v>
      </c>
      <c r="W78" s="77"/>
      <c r="X78" s="78"/>
    </row>
    <row r="79">
      <c r="A79" s="67" t="s">
        <v>300</v>
      </c>
      <c r="B79" s="68" t="s">
        <v>155</v>
      </c>
      <c r="C79" s="68" t="s">
        <v>58</v>
      </c>
      <c r="D79" s="112" t="s">
        <v>474</v>
      </c>
      <c r="E79" s="68" t="s">
        <v>481</v>
      </c>
      <c r="F79" s="70" t="s">
        <v>65</v>
      </c>
      <c r="G79" s="71">
        <v>505.0</v>
      </c>
      <c r="H79" s="72">
        <v>2390.0</v>
      </c>
      <c r="I79" s="73">
        <v>0.96</v>
      </c>
      <c r="J79" s="68" t="s">
        <v>79</v>
      </c>
      <c r="K79" s="68" t="s">
        <v>71</v>
      </c>
      <c r="L79" s="68" t="s">
        <v>144</v>
      </c>
      <c r="M79" s="68" t="s">
        <v>165</v>
      </c>
      <c r="N79" s="68"/>
      <c r="O79" s="67" t="s">
        <v>69</v>
      </c>
      <c r="P79" s="68"/>
      <c r="Q79" s="68"/>
      <c r="R79" s="81" t="s">
        <v>69</v>
      </c>
      <c r="S79" s="82">
        <v>38.0</v>
      </c>
      <c r="T79" s="82">
        <v>296.0</v>
      </c>
      <c r="U79" s="83">
        <v>1200.0</v>
      </c>
      <c r="V79" s="76" t="s">
        <v>198</v>
      </c>
      <c r="W79" s="77"/>
      <c r="X79" s="78"/>
    </row>
    <row r="80">
      <c r="A80" s="186" t="s">
        <v>487</v>
      </c>
      <c r="B80" s="187" t="s">
        <v>155</v>
      </c>
      <c r="C80" s="187" t="s">
        <v>58</v>
      </c>
      <c r="D80" s="188" t="s">
        <v>59</v>
      </c>
      <c r="E80" s="187" t="s">
        <v>490</v>
      </c>
      <c r="F80" s="189" t="s">
        <v>65</v>
      </c>
      <c r="G80" s="190">
        <v>589.0</v>
      </c>
      <c r="H80" s="191">
        <v>578.0</v>
      </c>
      <c r="I80" s="192">
        <v>0.98</v>
      </c>
      <c r="J80" s="187" t="s">
        <v>79</v>
      </c>
      <c r="K80" s="187" t="s">
        <v>71</v>
      </c>
      <c r="L80" s="187"/>
      <c r="M80" s="187"/>
      <c r="N80" s="187"/>
      <c r="O80" s="186" t="s">
        <v>69</v>
      </c>
      <c r="P80" s="187"/>
      <c r="Q80" s="187"/>
      <c r="R80" s="196" t="s">
        <v>79</v>
      </c>
      <c r="S80" s="196">
        <v>25.0</v>
      </c>
      <c r="T80" s="196" t="e">
        <v>#N/A</v>
      </c>
      <c r="U80" s="198">
        <v>578.0</v>
      </c>
      <c r="V80" s="189" t="s">
        <v>198</v>
      </c>
      <c r="W80" s="209"/>
      <c r="X80" s="210"/>
      <c r="Y80" s="199"/>
      <c r="Z80" s="199"/>
      <c r="AA80" s="199"/>
    </row>
    <row r="81">
      <c r="A81" s="67" t="s">
        <v>381</v>
      </c>
      <c r="B81" s="68" t="s">
        <v>155</v>
      </c>
      <c r="C81" s="68" t="s">
        <v>58</v>
      </c>
      <c r="D81" s="69" t="s">
        <v>59</v>
      </c>
      <c r="E81" s="68" t="s">
        <v>504</v>
      </c>
      <c r="F81" s="70" t="s">
        <v>65</v>
      </c>
      <c r="G81" s="71">
        <v>423.0</v>
      </c>
      <c r="H81" s="72">
        <v>1952.0</v>
      </c>
      <c r="I81" s="73">
        <v>0.97</v>
      </c>
      <c r="J81" s="68" t="s">
        <v>79</v>
      </c>
      <c r="K81" s="68" t="s">
        <v>71</v>
      </c>
      <c r="L81" s="68"/>
      <c r="M81" s="74">
        <v>30.0</v>
      </c>
      <c r="N81" s="68">
        <v>7.5</v>
      </c>
      <c r="O81" s="67" t="s">
        <v>69</v>
      </c>
      <c r="P81" s="68" t="s">
        <v>226</v>
      </c>
      <c r="Q81" s="69" t="s">
        <v>227</v>
      </c>
      <c r="R81" s="75" t="s">
        <v>69</v>
      </c>
      <c r="S81" s="75">
        <v>8.0</v>
      </c>
      <c r="T81" s="75">
        <v>100.0</v>
      </c>
      <c r="U81" s="74">
        <v>400.0</v>
      </c>
      <c r="V81" s="70" t="s">
        <v>506</v>
      </c>
      <c r="W81" s="77"/>
      <c r="X81" s="78"/>
    </row>
    <row r="82">
      <c r="A82" s="67" t="s">
        <v>507</v>
      </c>
      <c r="B82" s="68" t="s">
        <v>508</v>
      </c>
      <c r="C82" s="68" t="s">
        <v>86</v>
      </c>
      <c r="D82" s="69" t="s">
        <v>310</v>
      </c>
      <c r="E82" s="68" t="s">
        <v>509</v>
      </c>
      <c r="F82" s="70" t="s">
        <v>65</v>
      </c>
      <c r="G82" s="71">
        <v>2532.0</v>
      </c>
      <c r="H82" s="72">
        <v>2246.0</v>
      </c>
      <c r="I82" s="73">
        <v>0.91</v>
      </c>
      <c r="J82" s="68" t="s">
        <v>79</v>
      </c>
      <c r="K82" s="68"/>
      <c r="L82" s="68"/>
      <c r="M82" s="68"/>
      <c r="N82" s="68"/>
      <c r="O82" s="67" t="s">
        <v>69</v>
      </c>
      <c r="P82" s="68"/>
      <c r="Q82" s="68"/>
      <c r="R82" s="75" t="s">
        <v>79</v>
      </c>
      <c r="S82" s="75">
        <v>50.0</v>
      </c>
      <c r="T82" s="75" t="e">
        <v>#N/A</v>
      </c>
      <c r="U82" s="74">
        <v>500.0</v>
      </c>
      <c r="V82" s="70" t="s">
        <v>506</v>
      </c>
      <c r="W82" s="77"/>
      <c r="X82" s="78"/>
    </row>
    <row r="83">
      <c r="A83" s="67" t="s">
        <v>394</v>
      </c>
      <c r="B83" s="68" t="s">
        <v>508</v>
      </c>
      <c r="C83" s="68" t="s">
        <v>430</v>
      </c>
      <c r="D83" s="69" t="s">
        <v>431</v>
      </c>
      <c r="E83" s="68" t="s">
        <v>510</v>
      </c>
      <c r="F83" s="70" t="s">
        <v>65</v>
      </c>
      <c r="G83" s="71">
        <v>2776.0</v>
      </c>
      <c r="H83" s="72">
        <v>3243.0</v>
      </c>
      <c r="I83" s="73">
        <v>0.97</v>
      </c>
      <c r="J83" s="68" t="s">
        <v>79</v>
      </c>
      <c r="K83" s="68"/>
      <c r="L83" s="68"/>
      <c r="M83" s="68"/>
      <c r="N83" s="68"/>
      <c r="O83" s="67"/>
      <c r="P83" s="68" t="s">
        <v>226</v>
      </c>
      <c r="Q83" s="68"/>
      <c r="R83" s="75" t="s">
        <v>69</v>
      </c>
      <c r="S83" s="75">
        <v>181.0</v>
      </c>
      <c r="T83" s="75">
        <v>100.0</v>
      </c>
      <c r="U83" s="74">
        <v>400.0</v>
      </c>
      <c r="V83" s="70" t="s">
        <v>506</v>
      </c>
      <c r="W83" s="77"/>
      <c r="X83" s="78"/>
    </row>
    <row r="84">
      <c r="A84" s="67" t="s">
        <v>511</v>
      </c>
      <c r="B84" s="68" t="s">
        <v>512</v>
      </c>
      <c r="C84" s="68" t="s">
        <v>216</v>
      </c>
      <c r="D84" s="69" t="s">
        <v>217</v>
      </c>
      <c r="E84" s="68" t="s">
        <v>513</v>
      </c>
      <c r="F84" s="70" t="s">
        <v>65</v>
      </c>
      <c r="G84" s="71">
        <v>393.0</v>
      </c>
      <c r="H84" s="72">
        <v>1826.0</v>
      </c>
      <c r="I84" s="73" t="s">
        <v>514</v>
      </c>
      <c r="J84" s="68" t="s">
        <v>79</v>
      </c>
      <c r="K84" s="68" t="s">
        <v>401</v>
      </c>
      <c r="L84" s="68" t="s">
        <v>401</v>
      </c>
      <c r="M84" s="68" t="s">
        <v>401</v>
      </c>
      <c r="N84" s="68" t="s">
        <v>401</v>
      </c>
      <c r="O84" s="67"/>
      <c r="P84" s="68"/>
      <c r="Q84" s="68"/>
      <c r="R84" s="75" t="s">
        <v>79</v>
      </c>
      <c r="S84" s="75">
        <v>82.0</v>
      </c>
      <c r="T84" s="75" t="e">
        <v>#N/A</v>
      </c>
      <c r="U84" s="74">
        <v>1095.6</v>
      </c>
      <c r="V84" s="70" t="s">
        <v>515</v>
      </c>
      <c r="W84" s="77"/>
      <c r="X84" s="78" t="s">
        <v>401</v>
      </c>
    </row>
    <row r="85">
      <c r="A85" s="67" t="s">
        <v>68</v>
      </c>
      <c r="B85" s="68"/>
      <c r="C85" s="68" t="s">
        <v>21</v>
      </c>
      <c r="D85" s="69" t="s">
        <v>169</v>
      </c>
      <c r="E85" s="74">
        <v>92274.0</v>
      </c>
      <c r="F85" s="70" t="s">
        <v>65</v>
      </c>
      <c r="G85" s="71">
        <v>86.0</v>
      </c>
      <c r="H85" s="72">
        <v>59.0</v>
      </c>
      <c r="I85" s="73">
        <v>0.31</v>
      </c>
      <c r="J85" s="68" t="s">
        <v>165</v>
      </c>
      <c r="K85" s="68" t="s">
        <v>165</v>
      </c>
      <c r="L85" s="68" t="s">
        <v>165</v>
      </c>
      <c r="M85" s="68" t="s">
        <v>165</v>
      </c>
      <c r="N85" s="68" t="s">
        <v>165</v>
      </c>
      <c r="O85" s="67" t="s">
        <v>165</v>
      </c>
      <c r="P85" s="68" t="s">
        <v>165</v>
      </c>
      <c r="Q85" s="68" t="s">
        <v>165</v>
      </c>
      <c r="R85" s="75" t="s">
        <v>79</v>
      </c>
      <c r="S85" s="75" t="s">
        <v>19</v>
      </c>
      <c r="T85" s="75" t="e">
        <v>#N/A</v>
      </c>
      <c r="U85" s="74"/>
      <c r="V85" s="68" t="s">
        <v>165</v>
      </c>
      <c r="W85" s="77"/>
      <c r="X85" s="78" t="s">
        <v>165</v>
      </c>
    </row>
    <row r="86">
      <c r="A86" s="52" t="s">
        <v>338</v>
      </c>
      <c r="B86" s="54" t="s">
        <v>339</v>
      </c>
      <c r="C86" s="54" t="s">
        <v>340</v>
      </c>
      <c r="D86" s="59" t="s">
        <v>341</v>
      </c>
      <c r="E86" s="54" t="s">
        <v>342</v>
      </c>
      <c r="F86" s="23" t="s">
        <v>65</v>
      </c>
      <c r="G86" s="52" t="s">
        <v>165</v>
      </c>
      <c r="H86" s="65" t="s">
        <v>165</v>
      </c>
      <c r="I86" s="55"/>
      <c r="J86" s="54" t="s">
        <v>165</v>
      </c>
      <c r="K86" s="54" t="s">
        <v>165</v>
      </c>
      <c r="L86" s="54" t="s">
        <v>165</v>
      </c>
      <c r="M86" s="54" t="s">
        <v>165</v>
      </c>
      <c r="N86" s="54" t="s">
        <v>165</v>
      </c>
      <c r="O86" s="52" t="s">
        <v>165</v>
      </c>
      <c r="P86" s="54" t="s">
        <v>165</v>
      </c>
      <c r="Q86" s="54" t="s">
        <v>165</v>
      </c>
      <c r="R86" s="55" t="s">
        <v>79</v>
      </c>
      <c r="S86" s="55">
        <v>0.0</v>
      </c>
      <c r="T86" s="55" t="e">
        <v>#N/A</v>
      </c>
      <c r="U86" s="88"/>
      <c r="V86" s="54" t="s">
        <v>165</v>
      </c>
      <c r="W86" s="54"/>
      <c r="X86" s="52" t="s">
        <v>165</v>
      </c>
    </row>
    <row r="87">
      <c r="A87" s="236" t="s">
        <v>49</v>
      </c>
      <c r="B87" s="238" t="s">
        <v>51</v>
      </c>
      <c r="C87" s="238" t="s">
        <v>58</v>
      </c>
      <c r="D87" s="239" t="s">
        <v>59</v>
      </c>
      <c r="E87" s="242">
        <v>92105.0</v>
      </c>
      <c r="F87" s="31" t="s">
        <v>65</v>
      </c>
      <c r="G87" s="243">
        <v>140.0</v>
      </c>
      <c r="H87" s="35">
        <v>105.0</v>
      </c>
      <c r="I87" s="244">
        <v>0.54</v>
      </c>
      <c r="J87" s="238" t="s">
        <v>79</v>
      </c>
      <c r="K87" s="238" t="s">
        <v>71</v>
      </c>
      <c r="L87" s="238"/>
      <c r="M87" s="238"/>
      <c r="N87" s="238"/>
      <c r="O87" s="236" t="s">
        <v>69</v>
      </c>
      <c r="P87" s="238"/>
      <c r="Q87" s="238"/>
      <c r="R87" s="245" t="s">
        <v>79</v>
      </c>
      <c r="S87" s="246" t="s">
        <v>19</v>
      </c>
      <c r="T87" s="246" t="e">
        <v>#N/A</v>
      </c>
      <c r="U87" s="247"/>
      <c r="V87" s="238"/>
      <c r="W87" s="247"/>
      <c r="X87" s="248"/>
    </row>
    <row r="88">
      <c r="A88" s="52" t="s">
        <v>166</v>
      </c>
      <c r="B88" s="54" t="s">
        <v>167</v>
      </c>
      <c r="C88" s="54" t="s">
        <v>21</v>
      </c>
      <c r="D88" s="59" t="s">
        <v>169</v>
      </c>
      <c r="E88" s="54" t="s">
        <v>177</v>
      </c>
      <c r="F88" s="23" t="s">
        <v>65</v>
      </c>
      <c r="G88" s="61">
        <v>131.0</v>
      </c>
      <c r="H88" s="25">
        <v>133.0</v>
      </c>
      <c r="I88" s="62">
        <v>0.92</v>
      </c>
      <c r="J88" s="54" t="s">
        <v>79</v>
      </c>
      <c r="K88" s="54" t="s">
        <v>165</v>
      </c>
      <c r="L88" s="54" t="s">
        <v>165</v>
      </c>
      <c r="M88" s="54" t="s">
        <v>165</v>
      </c>
      <c r="N88" s="54" t="s">
        <v>165</v>
      </c>
      <c r="O88" s="52" t="s">
        <v>165</v>
      </c>
      <c r="P88" s="79" t="s">
        <v>165</v>
      </c>
      <c r="Q88" s="54"/>
      <c r="R88" s="55" t="s">
        <v>79</v>
      </c>
      <c r="S88" s="55" t="s">
        <v>19</v>
      </c>
      <c r="T88" s="55" t="e">
        <v>#N/A</v>
      </c>
      <c r="U88" s="54" t="s">
        <v>165</v>
      </c>
      <c r="V88" s="54"/>
      <c r="W88" s="54"/>
      <c r="X88" s="52" t="s">
        <v>165</v>
      </c>
    </row>
    <row r="89">
      <c r="A89" s="149" t="s">
        <v>343</v>
      </c>
      <c r="B89" s="151" t="s">
        <v>344</v>
      </c>
      <c r="C89" s="151" t="s">
        <v>216</v>
      </c>
      <c r="D89" s="153" t="s">
        <v>217</v>
      </c>
      <c r="E89" s="151" t="s">
        <v>345</v>
      </c>
      <c r="F89" s="155" t="s">
        <v>65</v>
      </c>
      <c r="G89" s="156">
        <v>288.0</v>
      </c>
      <c r="H89" s="152">
        <v>1815.0</v>
      </c>
      <c r="I89" s="158">
        <v>0.77</v>
      </c>
      <c r="J89" s="151" t="s">
        <v>79</v>
      </c>
      <c r="K89" s="151"/>
      <c r="L89" s="151"/>
      <c r="M89" s="151"/>
      <c r="N89" s="151"/>
      <c r="O89" s="149" t="s">
        <v>69</v>
      </c>
      <c r="P89" s="151"/>
      <c r="Q89" s="151"/>
      <c r="R89" s="160" t="s">
        <v>79</v>
      </c>
      <c r="S89" s="160" t="s">
        <v>19</v>
      </c>
      <c r="T89" s="160" t="e">
        <v>#N/A</v>
      </c>
      <c r="U89" s="151"/>
      <c r="V89" s="151"/>
      <c r="W89" s="162"/>
      <c r="X89" s="164"/>
    </row>
    <row r="90">
      <c r="A90" s="165" t="s">
        <v>359</v>
      </c>
      <c r="B90" s="166" t="s">
        <v>360</v>
      </c>
      <c r="C90" s="166" t="s">
        <v>58</v>
      </c>
      <c r="D90" s="167" t="s">
        <v>59</v>
      </c>
      <c r="E90" s="166" t="s">
        <v>361</v>
      </c>
      <c r="F90" s="168" t="s">
        <v>65</v>
      </c>
      <c r="G90" s="169">
        <v>569.0</v>
      </c>
      <c r="H90" s="170">
        <v>594.0</v>
      </c>
      <c r="I90" s="171">
        <v>0.98</v>
      </c>
      <c r="J90" s="166" t="s">
        <v>79</v>
      </c>
      <c r="K90" s="166" t="s">
        <v>71</v>
      </c>
      <c r="L90" s="166"/>
      <c r="M90" s="166"/>
      <c r="N90" s="166"/>
      <c r="O90" s="165" t="s">
        <v>69</v>
      </c>
      <c r="P90" s="166"/>
      <c r="Q90" s="166"/>
      <c r="R90" s="172" t="s">
        <v>79</v>
      </c>
      <c r="S90" s="201" t="s">
        <v>19</v>
      </c>
      <c r="T90" s="201" t="e">
        <v>#N/A</v>
      </c>
      <c r="U90" s="202"/>
      <c r="V90" s="166"/>
      <c r="W90" s="249"/>
      <c r="X90" s="204"/>
    </row>
    <row r="91">
      <c r="A91" s="250" t="s">
        <v>518</v>
      </c>
      <c r="B91" s="251"/>
      <c r="C91" s="251" t="s">
        <v>58</v>
      </c>
      <c r="D91" s="252" t="s">
        <v>59</v>
      </c>
      <c r="E91" s="253">
        <v>92105.0</v>
      </c>
      <c r="F91" s="254" t="s">
        <v>65</v>
      </c>
      <c r="G91" s="255" t="s">
        <v>165</v>
      </c>
      <c r="H91" s="256" t="s">
        <v>401</v>
      </c>
      <c r="I91" s="75"/>
      <c r="J91" s="251" t="s">
        <v>79</v>
      </c>
      <c r="K91" s="251" t="s">
        <v>71</v>
      </c>
      <c r="L91" s="251"/>
      <c r="M91" s="251"/>
      <c r="N91" s="251"/>
      <c r="O91" s="255" t="s">
        <v>69</v>
      </c>
      <c r="P91" s="251" t="s">
        <v>226</v>
      </c>
      <c r="Q91" s="252" t="s">
        <v>227</v>
      </c>
      <c r="R91" s="257" t="s">
        <v>79</v>
      </c>
      <c r="S91" s="257" t="s">
        <v>19</v>
      </c>
      <c r="T91" s="257" t="e">
        <v>#N/A</v>
      </c>
      <c r="U91" s="251"/>
      <c r="V91" s="251"/>
      <c r="W91" s="258"/>
      <c r="X91" s="259"/>
    </row>
    <row r="92">
      <c r="A92" s="260" t="s">
        <v>519</v>
      </c>
      <c r="B92" s="261"/>
      <c r="C92" s="261" t="s">
        <v>340</v>
      </c>
      <c r="D92" s="262" t="s">
        <v>341</v>
      </c>
      <c r="E92" s="261" t="s">
        <v>520</v>
      </c>
      <c r="F92" s="263" t="s">
        <v>65</v>
      </c>
      <c r="G92" s="264">
        <v>153.0</v>
      </c>
      <c r="H92" s="265">
        <v>150.0</v>
      </c>
      <c r="I92" s="266">
        <v>1.0</v>
      </c>
      <c r="J92" s="261" t="s">
        <v>79</v>
      </c>
      <c r="K92" s="261"/>
      <c r="L92" s="261"/>
      <c r="M92" s="261"/>
      <c r="N92" s="261"/>
      <c r="O92" s="260" t="s">
        <v>69</v>
      </c>
      <c r="P92" s="261" t="s">
        <v>226</v>
      </c>
      <c r="Q92" s="262" t="s">
        <v>227</v>
      </c>
      <c r="R92" s="267" t="s">
        <v>79</v>
      </c>
      <c r="S92" s="268" t="s">
        <v>19</v>
      </c>
      <c r="T92" s="268" t="e">
        <v>#N/A</v>
      </c>
      <c r="U92" s="269"/>
      <c r="V92" s="261"/>
      <c r="W92" s="269"/>
      <c r="X92" s="270"/>
    </row>
    <row r="93">
      <c r="A93" s="236" t="s">
        <v>521</v>
      </c>
      <c r="B93" s="238"/>
      <c r="C93" s="238" t="s">
        <v>58</v>
      </c>
      <c r="D93" s="239" t="s">
        <v>59</v>
      </c>
      <c r="E93" s="238" t="s">
        <v>522</v>
      </c>
      <c r="F93" s="31" t="s">
        <v>65</v>
      </c>
      <c r="G93" s="243">
        <v>614.0</v>
      </c>
      <c r="H93" s="271">
        <v>524.0</v>
      </c>
      <c r="I93" s="244">
        <v>0.84</v>
      </c>
      <c r="J93" s="238" t="s">
        <v>79</v>
      </c>
      <c r="K93" s="238" t="s">
        <v>71</v>
      </c>
      <c r="L93" s="238"/>
      <c r="M93" s="238"/>
      <c r="N93" s="238"/>
      <c r="O93" s="236" t="s">
        <v>69</v>
      </c>
      <c r="P93" s="238" t="s">
        <v>226</v>
      </c>
      <c r="Q93" s="239" t="s">
        <v>227</v>
      </c>
      <c r="R93" s="245" t="s">
        <v>79</v>
      </c>
      <c r="S93" s="246" t="s">
        <v>19</v>
      </c>
      <c r="T93" s="246" t="e">
        <v>#N/A</v>
      </c>
      <c r="U93" s="247"/>
      <c r="V93" s="238"/>
      <c r="W93" s="247"/>
      <c r="X93" s="248"/>
    </row>
    <row r="94">
      <c r="A94" s="215" t="s">
        <v>523</v>
      </c>
      <c r="B94" s="216" t="s">
        <v>524</v>
      </c>
      <c r="C94" s="216" t="s">
        <v>340</v>
      </c>
      <c r="D94" s="218" t="s">
        <v>341</v>
      </c>
      <c r="E94" s="216" t="s">
        <v>520</v>
      </c>
      <c r="F94" s="219" t="s">
        <v>65</v>
      </c>
      <c r="G94" s="220">
        <v>3.0</v>
      </c>
      <c r="H94" s="146">
        <v>5.0</v>
      </c>
      <c r="I94" s="221">
        <v>0.85</v>
      </c>
      <c r="J94" s="216" t="s">
        <v>79</v>
      </c>
      <c r="K94" s="216"/>
      <c r="L94" s="216"/>
      <c r="M94" s="216"/>
      <c r="N94" s="216"/>
      <c r="O94" s="215" t="s">
        <v>69</v>
      </c>
      <c r="P94" s="216"/>
      <c r="Q94" s="216"/>
      <c r="R94" s="222" t="s">
        <v>79</v>
      </c>
      <c r="S94" s="222" t="s">
        <v>19</v>
      </c>
      <c r="T94" s="222" t="e">
        <v>#N/A</v>
      </c>
      <c r="U94" s="216"/>
      <c r="V94" s="216"/>
      <c r="W94" s="224"/>
      <c r="X94" s="225"/>
    </row>
    <row r="95">
      <c r="A95" s="149" t="s">
        <v>525</v>
      </c>
      <c r="B95" s="151" t="s">
        <v>526</v>
      </c>
      <c r="C95" s="151" t="s">
        <v>527</v>
      </c>
      <c r="D95" s="272" t="s">
        <v>528</v>
      </c>
      <c r="E95" s="151" t="s">
        <v>529</v>
      </c>
      <c r="F95" s="155" t="s">
        <v>65</v>
      </c>
      <c r="G95" s="149" t="s">
        <v>165</v>
      </c>
      <c r="H95" s="154">
        <v>1110.0</v>
      </c>
      <c r="I95" s="75"/>
      <c r="J95" s="151" t="s">
        <v>79</v>
      </c>
      <c r="K95" s="151"/>
      <c r="L95" s="151"/>
      <c r="M95" s="151"/>
      <c r="N95" s="151"/>
      <c r="O95" s="149"/>
      <c r="P95" s="151" t="s">
        <v>226</v>
      </c>
      <c r="Q95" s="151"/>
      <c r="R95" s="273" t="s">
        <v>79</v>
      </c>
      <c r="S95" s="274" t="s">
        <v>19</v>
      </c>
      <c r="T95" s="274" t="e">
        <v>#N/A</v>
      </c>
      <c r="U95" s="275"/>
      <c r="V95" s="151"/>
      <c r="W95" s="162"/>
      <c r="X95" s="162"/>
    </row>
    <row r="96">
      <c r="A96" s="67" t="s">
        <v>530</v>
      </c>
      <c r="B96" s="68" t="s">
        <v>155</v>
      </c>
      <c r="C96" s="68" t="s">
        <v>531</v>
      </c>
      <c r="D96" s="68" t="s">
        <v>401</v>
      </c>
      <c r="E96" s="74">
        <v>92086.0</v>
      </c>
      <c r="F96" s="70" t="s">
        <v>65</v>
      </c>
      <c r="G96" s="71">
        <v>100.0</v>
      </c>
      <c r="H96" s="72">
        <v>82.0</v>
      </c>
      <c r="I96" s="73">
        <v>0.93</v>
      </c>
      <c r="J96" s="68" t="s">
        <v>79</v>
      </c>
      <c r="K96" s="68" t="s">
        <v>165</v>
      </c>
      <c r="L96" s="68" t="s">
        <v>165</v>
      </c>
      <c r="M96" s="68" t="s">
        <v>165</v>
      </c>
      <c r="N96" s="68"/>
      <c r="O96" s="67" t="s">
        <v>165</v>
      </c>
      <c r="P96" s="68" t="s">
        <v>165</v>
      </c>
      <c r="Q96" s="68"/>
      <c r="R96" s="75" t="s">
        <v>79</v>
      </c>
      <c r="S96" s="75" t="s">
        <v>19</v>
      </c>
      <c r="T96" s="75" t="e">
        <v>#N/A</v>
      </c>
      <c r="U96" s="68" t="s">
        <v>165</v>
      </c>
      <c r="V96" s="68"/>
      <c r="W96" s="77"/>
      <c r="X96" s="78"/>
    </row>
    <row r="97">
      <c r="A97" s="149" t="s">
        <v>532</v>
      </c>
      <c r="B97" s="151" t="s">
        <v>533</v>
      </c>
      <c r="C97" s="151" t="s">
        <v>86</v>
      </c>
      <c r="D97" s="153" t="s">
        <v>310</v>
      </c>
      <c r="E97" s="151" t="s">
        <v>315</v>
      </c>
      <c r="F97" s="155" t="s">
        <v>65</v>
      </c>
      <c r="G97" s="276">
        <v>180.0</v>
      </c>
      <c r="H97" s="154">
        <v>160.0</v>
      </c>
      <c r="I97" s="158">
        <v>0.85</v>
      </c>
      <c r="J97" s="163" t="s">
        <v>79</v>
      </c>
      <c r="K97" s="151"/>
      <c r="L97" s="151"/>
      <c r="M97" s="151"/>
      <c r="N97" s="151"/>
      <c r="O97" s="149"/>
      <c r="P97" s="151"/>
      <c r="Q97" s="151"/>
      <c r="R97" s="160" t="s">
        <v>79</v>
      </c>
      <c r="S97" s="160" t="s">
        <v>19</v>
      </c>
      <c r="T97" s="160" t="e">
        <v>#N/A</v>
      </c>
      <c r="U97" s="277"/>
      <c r="V97" s="151"/>
      <c r="W97" s="162"/>
      <c r="X97" s="164"/>
    </row>
    <row r="98">
      <c r="A98" s="149" t="s">
        <v>534</v>
      </c>
      <c r="B98" s="151" t="s">
        <v>535</v>
      </c>
      <c r="C98" s="151" t="s">
        <v>86</v>
      </c>
      <c r="D98" s="153" t="s">
        <v>310</v>
      </c>
      <c r="E98" s="151" t="s">
        <v>315</v>
      </c>
      <c r="F98" s="155" t="s">
        <v>65</v>
      </c>
      <c r="G98" s="156">
        <v>95.0</v>
      </c>
      <c r="H98" s="154">
        <v>43.0</v>
      </c>
      <c r="I98" s="75"/>
      <c r="J98" s="163" t="s">
        <v>79</v>
      </c>
      <c r="K98" s="151"/>
      <c r="L98" s="151"/>
      <c r="M98" s="151"/>
      <c r="N98" s="151"/>
      <c r="O98" s="149"/>
      <c r="P98" s="151"/>
      <c r="Q98" s="151"/>
      <c r="R98" s="160" t="s">
        <v>79</v>
      </c>
      <c r="S98" s="160" t="s">
        <v>19</v>
      </c>
      <c r="T98" s="160" t="e">
        <v>#N/A</v>
      </c>
      <c r="U98" s="151"/>
      <c r="V98" s="151"/>
      <c r="W98" s="162"/>
      <c r="X98" s="164"/>
    </row>
    <row r="99">
      <c r="A99" s="215" t="s">
        <v>495</v>
      </c>
      <c r="B99" s="216" t="s">
        <v>408</v>
      </c>
      <c r="C99" s="216" t="s">
        <v>409</v>
      </c>
      <c r="D99" s="218" t="s">
        <v>411</v>
      </c>
      <c r="E99" s="216" t="s">
        <v>501</v>
      </c>
      <c r="F99" s="219" t="s">
        <v>65</v>
      </c>
      <c r="G99" s="220">
        <v>137.0</v>
      </c>
      <c r="H99" s="146">
        <v>623.0</v>
      </c>
      <c r="I99" s="221">
        <v>0.95</v>
      </c>
      <c r="J99" s="216" t="s">
        <v>79</v>
      </c>
      <c r="K99" s="216"/>
      <c r="L99" s="216"/>
      <c r="M99" s="216"/>
      <c r="N99" s="216"/>
      <c r="O99" s="215" t="s">
        <v>69</v>
      </c>
      <c r="P99" s="216"/>
      <c r="Q99" s="216"/>
      <c r="R99" s="222" t="s">
        <v>79</v>
      </c>
      <c r="S99" s="223" t="s">
        <v>19</v>
      </c>
      <c r="T99" s="223" t="e">
        <v>#N/A</v>
      </c>
      <c r="U99" s="224"/>
      <c r="V99" s="216"/>
      <c r="W99" s="224"/>
      <c r="X99" s="225"/>
    </row>
    <row r="100">
      <c r="A100" s="226" t="s">
        <v>502</v>
      </c>
      <c r="B100" s="230" t="s">
        <v>243</v>
      </c>
      <c r="C100" s="230" t="s">
        <v>58</v>
      </c>
      <c r="D100" s="229" t="s">
        <v>59</v>
      </c>
      <c r="E100" s="230" t="s">
        <v>505</v>
      </c>
      <c r="F100" s="231" t="s">
        <v>65</v>
      </c>
      <c r="G100" s="232">
        <v>400.0</v>
      </c>
      <c r="H100" s="233">
        <v>407.0</v>
      </c>
      <c r="I100" s="234">
        <v>0.95</v>
      </c>
      <c r="J100" s="230" t="s">
        <v>79</v>
      </c>
      <c r="K100" s="230" t="s">
        <v>71</v>
      </c>
      <c r="L100" s="230"/>
      <c r="M100" s="230"/>
      <c r="N100" s="230"/>
      <c r="O100" s="226" t="s">
        <v>69</v>
      </c>
      <c r="P100" s="230"/>
      <c r="Q100" s="230"/>
      <c r="R100" s="235" t="s">
        <v>79</v>
      </c>
      <c r="S100" s="237" t="s">
        <v>19</v>
      </c>
      <c r="T100" s="237" t="e">
        <v>#N/A</v>
      </c>
      <c r="U100" s="240"/>
      <c r="V100" s="230"/>
      <c r="W100" s="240"/>
      <c r="X100" s="241"/>
    </row>
    <row r="101">
      <c r="A101" s="215" t="s">
        <v>516</v>
      </c>
      <c r="B101" s="216" t="s">
        <v>408</v>
      </c>
      <c r="C101" s="216" t="s">
        <v>58</v>
      </c>
      <c r="D101" s="218" t="s">
        <v>59</v>
      </c>
      <c r="E101" s="216" t="s">
        <v>517</v>
      </c>
      <c r="F101" s="219" t="s">
        <v>65</v>
      </c>
      <c r="G101" s="220">
        <v>400.0</v>
      </c>
      <c r="H101" s="146">
        <v>400.0</v>
      </c>
      <c r="I101" s="221">
        <v>0.96</v>
      </c>
      <c r="J101" s="216" t="s">
        <v>79</v>
      </c>
      <c r="K101" s="216" t="s">
        <v>71</v>
      </c>
      <c r="L101" s="216"/>
      <c r="M101" s="216"/>
      <c r="N101" s="216"/>
      <c r="O101" s="215" t="s">
        <v>69</v>
      </c>
      <c r="P101" s="216"/>
      <c r="Q101" s="216"/>
      <c r="R101" s="222" t="s">
        <v>79</v>
      </c>
      <c r="S101" s="223" t="s">
        <v>19</v>
      </c>
      <c r="T101" s="223" t="e">
        <v>#N/A</v>
      </c>
      <c r="U101" s="224"/>
      <c r="V101" s="216"/>
      <c r="W101" s="224"/>
      <c r="X101" s="225"/>
    </row>
    <row r="102">
      <c r="A102" s="186" t="s">
        <v>389</v>
      </c>
      <c r="B102" s="187" t="s">
        <v>536</v>
      </c>
      <c r="C102" s="187" t="s">
        <v>58</v>
      </c>
      <c r="D102" s="188" t="s">
        <v>59</v>
      </c>
      <c r="E102" s="187" t="s">
        <v>473</v>
      </c>
      <c r="F102" s="189" t="s">
        <v>65</v>
      </c>
      <c r="G102" s="190">
        <v>146.0</v>
      </c>
      <c r="H102" s="191">
        <v>614.0</v>
      </c>
      <c r="I102" s="192">
        <v>0.81</v>
      </c>
      <c r="J102" s="187" t="s">
        <v>79</v>
      </c>
      <c r="K102" s="187" t="s">
        <v>71</v>
      </c>
      <c r="L102" s="187"/>
      <c r="M102" s="187"/>
      <c r="N102" s="187"/>
      <c r="O102" s="186" t="s">
        <v>69</v>
      </c>
      <c r="P102" s="187"/>
      <c r="Q102" s="187"/>
      <c r="R102" s="196" t="s">
        <v>69</v>
      </c>
      <c r="S102" s="196" t="s">
        <v>19</v>
      </c>
      <c r="T102" s="196"/>
      <c r="U102" s="187"/>
      <c r="V102" s="187"/>
      <c r="W102" s="209"/>
      <c r="X102" s="209"/>
    </row>
    <row r="103">
      <c r="A103" s="186" t="s">
        <v>390</v>
      </c>
      <c r="B103" s="187" t="s">
        <v>537</v>
      </c>
      <c r="C103" s="187" t="s">
        <v>58</v>
      </c>
      <c r="D103" s="188" t="s">
        <v>59</v>
      </c>
      <c r="E103" s="187" t="s">
        <v>473</v>
      </c>
      <c r="F103" s="189" t="s">
        <v>65</v>
      </c>
      <c r="G103" s="190">
        <v>163.0</v>
      </c>
      <c r="H103" s="191">
        <v>1024.0</v>
      </c>
      <c r="I103" s="192">
        <v>0.98</v>
      </c>
      <c r="J103" s="187" t="s">
        <v>79</v>
      </c>
      <c r="K103" s="187" t="s">
        <v>71</v>
      </c>
      <c r="L103" s="187"/>
      <c r="M103" s="187"/>
      <c r="N103" s="187"/>
      <c r="O103" s="186"/>
      <c r="P103" s="187"/>
      <c r="Q103" s="187"/>
      <c r="R103" s="196" t="s">
        <v>69</v>
      </c>
      <c r="S103" s="196" t="s">
        <v>19</v>
      </c>
      <c r="T103" s="196"/>
      <c r="U103" s="187"/>
      <c r="V103" s="187"/>
      <c r="W103" s="209"/>
      <c r="X103" s="210"/>
    </row>
    <row r="104">
      <c r="A104" s="186" t="s">
        <v>320</v>
      </c>
      <c r="B104" s="187"/>
      <c r="C104" s="187" t="s">
        <v>58</v>
      </c>
      <c r="D104" s="188" t="s">
        <v>59</v>
      </c>
      <c r="E104" s="187" t="s">
        <v>471</v>
      </c>
      <c r="F104" s="189" t="s">
        <v>65</v>
      </c>
      <c r="G104" s="190">
        <v>345.0</v>
      </c>
      <c r="H104" s="191">
        <v>385.0</v>
      </c>
      <c r="I104" s="192">
        <v>0.99</v>
      </c>
      <c r="J104" s="187" t="s">
        <v>79</v>
      </c>
      <c r="K104" s="187" t="s">
        <v>71</v>
      </c>
      <c r="L104" s="187"/>
      <c r="M104" s="187"/>
      <c r="N104" s="187"/>
      <c r="O104" s="186" t="s">
        <v>69</v>
      </c>
      <c r="P104" s="187" t="s">
        <v>226</v>
      </c>
      <c r="Q104" s="188" t="s">
        <v>227</v>
      </c>
      <c r="R104" s="196" t="s">
        <v>69</v>
      </c>
      <c r="S104" s="196" t="s">
        <v>19</v>
      </c>
      <c r="T104" s="196"/>
      <c r="U104" s="187"/>
      <c r="V104" s="187"/>
      <c r="W104" s="209"/>
      <c r="X104" s="210"/>
    </row>
    <row r="105">
      <c r="A105" s="278" t="s">
        <v>323</v>
      </c>
      <c r="B105" s="187"/>
      <c r="C105" s="279" t="s">
        <v>58</v>
      </c>
      <c r="D105" s="188" t="s">
        <v>59</v>
      </c>
      <c r="E105" s="187" t="s">
        <v>471</v>
      </c>
      <c r="F105" s="189" t="s">
        <v>65</v>
      </c>
      <c r="G105" s="190">
        <v>399.0</v>
      </c>
      <c r="H105" s="191">
        <v>384.0</v>
      </c>
      <c r="I105" s="192">
        <v>0.92</v>
      </c>
      <c r="J105" s="187" t="s">
        <v>79</v>
      </c>
      <c r="K105" s="187" t="s">
        <v>71</v>
      </c>
      <c r="L105" s="187"/>
      <c r="M105" s="187"/>
      <c r="N105" s="187"/>
      <c r="O105" s="186" t="s">
        <v>69</v>
      </c>
      <c r="P105" s="187" t="s">
        <v>226</v>
      </c>
      <c r="Q105" s="188" t="s">
        <v>227</v>
      </c>
      <c r="R105" s="196" t="s">
        <v>69</v>
      </c>
      <c r="S105" s="196" t="s">
        <v>19</v>
      </c>
      <c r="T105" s="196"/>
      <c r="U105" s="187"/>
      <c r="V105" s="187"/>
      <c r="W105" s="209"/>
      <c r="X105" s="210"/>
    </row>
    <row r="106">
      <c r="A106" s="186" t="s">
        <v>331</v>
      </c>
      <c r="B106" s="279"/>
      <c r="C106" s="279" t="s">
        <v>58</v>
      </c>
      <c r="D106" s="188" t="s">
        <v>59</v>
      </c>
      <c r="E106" s="187" t="s">
        <v>471</v>
      </c>
      <c r="F106" s="189" t="s">
        <v>65</v>
      </c>
      <c r="G106" s="190">
        <v>58.0</v>
      </c>
      <c r="H106" s="191">
        <v>324.0</v>
      </c>
      <c r="I106" s="192">
        <v>0.92</v>
      </c>
      <c r="J106" s="187" t="s">
        <v>79</v>
      </c>
      <c r="K106" s="187" t="s">
        <v>71</v>
      </c>
      <c r="L106" s="187"/>
      <c r="M106" s="187"/>
      <c r="N106" s="187"/>
      <c r="O106" s="186" t="s">
        <v>69</v>
      </c>
      <c r="P106" s="187" t="s">
        <v>226</v>
      </c>
      <c r="Q106" s="188" t="s">
        <v>227</v>
      </c>
      <c r="R106" s="196" t="s">
        <v>69</v>
      </c>
      <c r="S106" s="196" t="s">
        <v>19</v>
      </c>
      <c r="T106" s="196"/>
      <c r="U106" s="187"/>
      <c r="V106" s="187"/>
      <c r="W106" s="209"/>
      <c r="X106" s="210"/>
    </row>
  </sheetData>
  <hyperlinks>
    <hyperlink r:id="rId1" ref="D46"/>
    <hyperlink r:id="rId2" ref="D74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18.29"/>
    <col customWidth="1" min="2" max="6" width="8.71"/>
    <col customWidth="1" min="7" max="7" width="22.29"/>
    <col customWidth="1" min="8" max="26" width="8.71"/>
  </cols>
  <sheetData>
    <row r="1">
      <c r="A1" t="s">
        <v>0</v>
      </c>
      <c r="G1" s="1" t="s">
        <v>1</v>
      </c>
      <c r="H1" s="1" t="s">
        <v>3</v>
      </c>
      <c r="K1" s="1" t="s">
        <v>4</v>
      </c>
      <c r="N1" s="1" t="s">
        <v>5</v>
      </c>
    </row>
    <row r="2">
      <c r="H2" s="3" t="s">
        <v>6</v>
      </c>
      <c r="I2" s="3" t="s">
        <v>8</v>
      </c>
      <c r="J2" s="3" t="s">
        <v>9</v>
      </c>
      <c r="K2" s="3" t="s">
        <v>6</v>
      </c>
      <c r="L2" s="3" t="s">
        <v>8</v>
      </c>
      <c r="M2" s="3" t="s">
        <v>9</v>
      </c>
      <c r="N2" s="3" t="s">
        <v>6</v>
      </c>
      <c r="O2" s="3" t="s">
        <v>8</v>
      </c>
      <c r="P2" s="3" t="s">
        <v>9</v>
      </c>
    </row>
    <row r="3">
      <c r="A3" s="1" t="s">
        <v>10</v>
      </c>
      <c r="B3" s="1"/>
      <c r="C3" s="1"/>
      <c r="D3" s="1"/>
      <c r="E3" s="1"/>
      <c r="F3" s="1"/>
      <c r="G3" s="1" t="s">
        <v>11</v>
      </c>
      <c r="H3" s="1">
        <v>63.0</v>
      </c>
      <c r="I3" s="1">
        <v>137.0</v>
      </c>
      <c r="J3" s="1">
        <v>229.0</v>
      </c>
      <c r="K3" s="1">
        <v>0.0</v>
      </c>
      <c r="L3" s="1">
        <v>576.0</v>
      </c>
      <c r="M3" s="1">
        <v>394.0</v>
      </c>
      <c r="N3" s="3" t="s">
        <v>19</v>
      </c>
      <c r="O3" s="3" t="s">
        <v>19</v>
      </c>
      <c r="P3" s="3" t="s">
        <v>19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20</v>
      </c>
      <c r="B4" s="3" t="s">
        <v>6</v>
      </c>
      <c r="C4" s="3" t="s">
        <v>8</v>
      </c>
      <c r="D4" s="3" t="s">
        <v>9</v>
      </c>
      <c r="G4" s="1" t="s">
        <v>21</v>
      </c>
      <c r="H4">
        <v>217.0</v>
      </c>
      <c r="I4">
        <v>216.0</v>
      </c>
      <c r="J4">
        <v>206.0</v>
      </c>
      <c r="K4">
        <v>365.0</v>
      </c>
      <c r="L4">
        <v>288.0</v>
      </c>
      <c r="M4">
        <v>407.0</v>
      </c>
      <c r="N4" s="3" t="s">
        <v>19</v>
      </c>
      <c r="O4" s="3" t="s">
        <v>19</v>
      </c>
      <c r="P4" s="3" t="s">
        <v>19</v>
      </c>
    </row>
    <row r="5">
      <c r="A5">
        <v>9.0</v>
      </c>
      <c r="B5">
        <v>38800.0</v>
      </c>
      <c r="C5">
        <v>38470.0</v>
      </c>
      <c r="D5">
        <v>38609.0</v>
      </c>
      <c r="G5" s="1" t="s">
        <v>23</v>
      </c>
      <c r="H5">
        <v>3407.0</v>
      </c>
      <c r="I5">
        <v>3459.0</v>
      </c>
      <c r="J5">
        <v>3506.0</v>
      </c>
      <c r="K5" s="3" t="s">
        <v>19</v>
      </c>
      <c r="L5" s="3" t="s">
        <v>19</v>
      </c>
      <c r="M5" s="3" t="s">
        <v>19</v>
      </c>
      <c r="N5">
        <v>47.0</v>
      </c>
      <c r="O5">
        <v>40.0</v>
      </c>
      <c r="P5">
        <v>48.0</v>
      </c>
    </row>
    <row r="6">
      <c r="A6">
        <v>10.0</v>
      </c>
      <c r="B6">
        <v>38303.0</v>
      </c>
      <c r="C6">
        <v>39188.0</v>
      </c>
      <c r="D6">
        <v>39542.0</v>
      </c>
      <c r="G6" s="1" t="s">
        <v>24</v>
      </c>
      <c r="H6">
        <v>1193.0</v>
      </c>
      <c r="I6">
        <v>1231.0</v>
      </c>
      <c r="J6">
        <v>1211.0</v>
      </c>
      <c r="K6">
        <v>49.0</v>
      </c>
      <c r="L6">
        <v>0.0</v>
      </c>
      <c r="M6">
        <v>0.0</v>
      </c>
      <c r="N6">
        <v>6.0</v>
      </c>
      <c r="O6">
        <v>5.0</v>
      </c>
      <c r="P6">
        <v>6.0</v>
      </c>
    </row>
    <row r="7">
      <c r="A7">
        <v>11.0</v>
      </c>
      <c r="B7">
        <v>38353.0</v>
      </c>
      <c r="C7">
        <v>38008.0</v>
      </c>
      <c r="D7">
        <v>38788.0</v>
      </c>
      <c r="G7" s="1" t="s">
        <v>25</v>
      </c>
      <c r="H7" s="3" t="s">
        <v>19</v>
      </c>
      <c r="I7" s="3" t="s">
        <v>19</v>
      </c>
      <c r="J7" s="3" t="s">
        <v>19</v>
      </c>
      <c r="K7">
        <v>2460.0</v>
      </c>
      <c r="L7">
        <v>3491.0</v>
      </c>
      <c r="M7">
        <v>5935.0</v>
      </c>
      <c r="N7">
        <v>0.0</v>
      </c>
      <c r="O7">
        <v>0.0</v>
      </c>
      <c r="P7">
        <v>0.0</v>
      </c>
    </row>
    <row r="8">
      <c r="A8">
        <v>12.0</v>
      </c>
      <c r="B8">
        <v>43582.0</v>
      </c>
      <c r="C8">
        <v>43146.0</v>
      </c>
      <c r="D8">
        <v>41794.0</v>
      </c>
      <c r="G8" s="1" t="s">
        <v>29</v>
      </c>
      <c r="H8">
        <v>9079.0</v>
      </c>
      <c r="I8">
        <v>9237.0</v>
      </c>
      <c r="J8">
        <v>9312.0</v>
      </c>
      <c r="K8" s="3" t="s">
        <v>19</v>
      </c>
      <c r="L8" s="3" t="s">
        <v>19</v>
      </c>
      <c r="M8" s="3" t="s">
        <v>19</v>
      </c>
      <c r="N8">
        <v>10.0</v>
      </c>
      <c r="O8">
        <v>11.0</v>
      </c>
      <c r="P8">
        <v>7.0</v>
      </c>
    </row>
    <row r="9">
      <c r="A9" s="1" t="s">
        <v>30</v>
      </c>
      <c r="B9">
        <f t="shared" ref="B9:D9" si="1">SUM(B5:B8)</f>
        <v>159038</v>
      </c>
      <c r="C9" s="1">
        <f t="shared" si="1"/>
        <v>158812</v>
      </c>
      <c r="D9" s="1">
        <f t="shared" si="1"/>
        <v>158733</v>
      </c>
      <c r="G9" s="1" t="s">
        <v>37</v>
      </c>
      <c r="H9">
        <v>2183.0</v>
      </c>
      <c r="I9">
        <v>2071.0</v>
      </c>
      <c r="J9">
        <v>2050.0</v>
      </c>
      <c r="K9" s="3" t="s">
        <v>19</v>
      </c>
      <c r="L9" s="3" t="s">
        <v>19</v>
      </c>
      <c r="M9" s="3" t="s">
        <v>19</v>
      </c>
      <c r="N9">
        <f>113+0</f>
        <v>113</v>
      </c>
      <c r="O9">
        <f>107+1</f>
        <v>108</v>
      </c>
      <c r="P9">
        <f>82+2</f>
        <v>84</v>
      </c>
    </row>
    <row r="10">
      <c r="G10" s="1" t="s">
        <v>39</v>
      </c>
      <c r="H10">
        <v>21617.0</v>
      </c>
      <c r="I10">
        <v>21314.0</v>
      </c>
      <c r="J10">
        <v>21192.0</v>
      </c>
      <c r="K10" s="3" t="s">
        <v>19</v>
      </c>
      <c r="L10" s="3" t="s">
        <v>19</v>
      </c>
      <c r="M10" s="3" t="s">
        <v>19</v>
      </c>
      <c r="N10">
        <f>79+83</f>
        <v>162</v>
      </c>
      <c r="O10">
        <f>233+87</f>
        <v>320</v>
      </c>
      <c r="P10">
        <f>228+75</f>
        <v>303</v>
      </c>
    </row>
    <row r="11">
      <c r="A11" s="1" t="s">
        <v>41</v>
      </c>
      <c r="G11" s="1" t="s">
        <v>42</v>
      </c>
      <c r="H11" s="3" t="s">
        <v>19</v>
      </c>
      <c r="I11" s="3" t="s">
        <v>19</v>
      </c>
      <c r="J11" s="3" t="s">
        <v>19</v>
      </c>
      <c r="K11">
        <v>373.0</v>
      </c>
      <c r="L11">
        <v>292.0</v>
      </c>
      <c r="M11">
        <v>242.0</v>
      </c>
      <c r="N11" s="3" t="s">
        <v>19</v>
      </c>
      <c r="O11" s="3" t="s">
        <v>19</v>
      </c>
      <c r="P11" s="3" t="s">
        <v>19</v>
      </c>
    </row>
    <row r="12">
      <c r="B12" s="3" t="s">
        <v>6</v>
      </c>
      <c r="C12" s="3" t="s">
        <v>8</v>
      </c>
      <c r="D12" s="3" t="s">
        <v>9</v>
      </c>
      <c r="G12" s="1" t="s">
        <v>45</v>
      </c>
      <c r="H12" s="3" t="s">
        <v>19</v>
      </c>
      <c r="I12" s="3" t="s">
        <v>19</v>
      </c>
      <c r="J12" s="3" t="s">
        <v>19</v>
      </c>
      <c r="K12">
        <v>3705.0</v>
      </c>
      <c r="L12">
        <v>3887.0</v>
      </c>
      <c r="M12">
        <v>4058.0</v>
      </c>
      <c r="N12" s="3" t="s">
        <v>19</v>
      </c>
      <c r="O12" s="3" t="s">
        <v>19</v>
      </c>
      <c r="P12" s="3" t="s">
        <v>19</v>
      </c>
    </row>
    <row r="13">
      <c r="A13" s="1" t="s">
        <v>30</v>
      </c>
      <c r="B13">
        <v>62672.0</v>
      </c>
      <c r="C13">
        <v>66183.0</v>
      </c>
      <c r="D13">
        <v>70419.0</v>
      </c>
      <c r="G13" s="1" t="s">
        <v>46</v>
      </c>
      <c r="H13">
        <v>153.0</v>
      </c>
      <c r="I13">
        <v>157.0</v>
      </c>
      <c r="J13">
        <v>150.0</v>
      </c>
      <c r="K13" s="3" t="s">
        <v>19</v>
      </c>
      <c r="L13" s="3" t="s">
        <v>19</v>
      </c>
      <c r="M13" s="3" t="s">
        <v>19</v>
      </c>
      <c r="N13" s="3" t="s">
        <v>19</v>
      </c>
      <c r="O13" s="3" t="s">
        <v>19</v>
      </c>
      <c r="P13" s="3" t="s">
        <v>19</v>
      </c>
    </row>
    <row r="14">
      <c r="G14" s="1" t="s">
        <v>47</v>
      </c>
      <c r="H14">
        <v>1036.0</v>
      </c>
      <c r="I14">
        <v>272.0</v>
      </c>
      <c r="J14">
        <v>297.0</v>
      </c>
      <c r="K14">
        <v>105.0</v>
      </c>
      <c r="L14">
        <v>892.0</v>
      </c>
      <c r="M14">
        <v>878.0</v>
      </c>
      <c r="N14">
        <v>2.0</v>
      </c>
      <c r="O14">
        <v>3.0</v>
      </c>
      <c r="P14">
        <v>3.0</v>
      </c>
    </row>
    <row r="15">
      <c r="G15" s="1" t="s">
        <v>48</v>
      </c>
      <c r="H15">
        <v>497.0</v>
      </c>
      <c r="I15">
        <v>384.0</v>
      </c>
      <c r="J15">
        <v>351.0</v>
      </c>
      <c r="K15">
        <v>1280.0</v>
      </c>
      <c r="L15">
        <v>939.0</v>
      </c>
      <c r="M15">
        <v>1003.0</v>
      </c>
      <c r="N15">
        <f>15+4</f>
        <v>19</v>
      </c>
      <c r="O15">
        <f>10+3</f>
        <v>13</v>
      </c>
      <c r="P15">
        <f>9+3</f>
        <v>12</v>
      </c>
    </row>
    <row r="16">
      <c r="G16" s="1" t="s">
        <v>52</v>
      </c>
      <c r="H16">
        <v>5229.0</v>
      </c>
      <c r="I16">
        <v>5213.0</v>
      </c>
      <c r="J16">
        <v>5125.0</v>
      </c>
      <c r="K16">
        <v>348.0</v>
      </c>
      <c r="L16">
        <v>410.0</v>
      </c>
      <c r="M16">
        <v>492.0</v>
      </c>
      <c r="N16">
        <v>17.0</v>
      </c>
      <c r="O16">
        <v>16.0</v>
      </c>
      <c r="P16">
        <v>15.0</v>
      </c>
    </row>
    <row r="17">
      <c r="G17" s="1" t="s">
        <v>53</v>
      </c>
      <c r="H17">
        <v>10665.0</v>
      </c>
      <c r="I17">
        <v>10811.0</v>
      </c>
      <c r="J17">
        <v>10919.0</v>
      </c>
      <c r="K17" s="3" t="s">
        <v>19</v>
      </c>
      <c r="L17" s="3" t="s">
        <v>19</v>
      </c>
      <c r="M17" s="3" t="s">
        <v>19</v>
      </c>
      <c r="N17">
        <v>76.0</v>
      </c>
      <c r="O17">
        <v>73.0</v>
      </c>
      <c r="P17">
        <v>71.0</v>
      </c>
    </row>
    <row r="18">
      <c r="A18" s="1" t="s">
        <v>54</v>
      </c>
      <c r="B18" s="1" t="s">
        <v>55</v>
      </c>
      <c r="C18" s="3" t="s">
        <v>56</v>
      </c>
      <c r="G18" s="1" t="s">
        <v>57</v>
      </c>
      <c r="H18">
        <v>1689.0</v>
      </c>
      <c r="I18">
        <v>1604.0</v>
      </c>
      <c r="J18">
        <v>1574.0</v>
      </c>
      <c r="K18">
        <v>0.0</v>
      </c>
      <c r="L18">
        <v>0.0</v>
      </c>
      <c r="M18">
        <v>0.0</v>
      </c>
      <c r="N18">
        <f>511+7</f>
        <v>518</v>
      </c>
      <c r="O18">
        <f>517+10</f>
        <v>527</v>
      </c>
      <c r="P18">
        <f>492+12</f>
        <v>504</v>
      </c>
    </row>
    <row r="19">
      <c r="A19" s="1" t="s">
        <v>62</v>
      </c>
      <c r="B19" s="1" t="s">
        <v>63</v>
      </c>
      <c r="C19">
        <f>17+25+33+44</f>
        <v>119</v>
      </c>
      <c r="G19" s="1" t="s">
        <v>58</v>
      </c>
      <c r="H19">
        <v>37475.0</v>
      </c>
      <c r="I19">
        <v>37295.0</v>
      </c>
      <c r="J19">
        <v>32559.0</v>
      </c>
      <c r="K19">
        <v>1996.0</v>
      </c>
      <c r="L19">
        <v>2041.0</v>
      </c>
      <c r="M19">
        <v>7381.0</v>
      </c>
      <c r="N19">
        <f>549+319</f>
        <v>868</v>
      </c>
      <c r="O19">
        <f>530+346</f>
        <v>876</v>
      </c>
      <c r="P19">
        <f>535+360</f>
        <v>895</v>
      </c>
    </row>
    <row r="20">
      <c r="A20" s="1" t="s">
        <v>21</v>
      </c>
      <c r="B20" s="1" t="s">
        <v>66</v>
      </c>
      <c r="C20">
        <f>102+43+128+129</f>
        <v>402</v>
      </c>
      <c r="G20" s="1" t="s">
        <v>67</v>
      </c>
      <c r="H20">
        <v>8396.0</v>
      </c>
      <c r="I20">
        <v>8579.0</v>
      </c>
      <c r="J20">
        <v>8733.0</v>
      </c>
      <c r="K20" s="3" t="s">
        <v>19</v>
      </c>
      <c r="L20" s="3" t="s">
        <v>19</v>
      </c>
      <c r="M20" s="3" t="s">
        <v>19</v>
      </c>
      <c r="N20">
        <f>60+13</f>
        <v>73</v>
      </c>
      <c r="O20">
        <v>50.0</v>
      </c>
      <c r="P20">
        <v>48.0</v>
      </c>
    </row>
    <row r="21">
      <c r="A21" s="1" t="s">
        <v>21</v>
      </c>
      <c r="B21" s="1" t="s">
        <v>68</v>
      </c>
      <c r="C21">
        <f>4+2+7+7</f>
        <v>20</v>
      </c>
      <c r="G21" s="1" t="s">
        <v>70</v>
      </c>
      <c r="H21">
        <v>5306.0</v>
      </c>
      <c r="I21">
        <v>5579.0</v>
      </c>
      <c r="J21">
        <v>5765.0</v>
      </c>
      <c r="K21">
        <v>112.0</v>
      </c>
      <c r="L21">
        <v>112.0</v>
      </c>
      <c r="M21">
        <v>108.0</v>
      </c>
      <c r="N21">
        <f>89+45</f>
        <v>134</v>
      </c>
      <c r="O21">
        <f>69+35</f>
        <v>104</v>
      </c>
      <c r="P21">
        <f>53+26</f>
        <v>79</v>
      </c>
    </row>
    <row r="22">
      <c r="A22" s="1" t="s">
        <v>21</v>
      </c>
      <c r="B22" s="1" t="s">
        <v>73</v>
      </c>
      <c r="C22">
        <v>14.0</v>
      </c>
      <c r="G22" s="1" t="s">
        <v>74</v>
      </c>
      <c r="H22">
        <v>1175.0</v>
      </c>
      <c r="I22">
        <v>1123.0</v>
      </c>
      <c r="J22">
        <v>1070.0</v>
      </c>
      <c r="K22" s="3" t="s">
        <v>19</v>
      </c>
      <c r="L22" s="3" t="s">
        <v>19</v>
      </c>
      <c r="M22" s="3" t="s">
        <v>19</v>
      </c>
      <c r="N22">
        <v>0.0</v>
      </c>
      <c r="O22">
        <v>0.0</v>
      </c>
      <c r="P22">
        <v>0.0</v>
      </c>
    </row>
    <row r="23">
      <c r="A23" s="1" t="s">
        <v>23</v>
      </c>
      <c r="B23" s="1" t="s">
        <v>75</v>
      </c>
      <c r="C23">
        <v>48.0</v>
      </c>
      <c r="G23" s="1" t="s">
        <v>76</v>
      </c>
      <c r="H23" s="3" t="s">
        <v>19</v>
      </c>
      <c r="I23" s="3" t="s">
        <v>19</v>
      </c>
      <c r="J23" s="3" t="s">
        <v>19</v>
      </c>
      <c r="K23" s="3" t="s">
        <v>19</v>
      </c>
      <c r="L23" s="3" t="s">
        <v>19</v>
      </c>
      <c r="M23">
        <v>287.0</v>
      </c>
      <c r="N23" s="3" t="s">
        <v>19</v>
      </c>
      <c r="O23" s="3" t="s">
        <v>19</v>
      </c>
      <c r="P23" s="3" t="s">
        <v>19</v>
      </c>
    </row>
    <row r="24">
      <c r="A24" s="1" t="s">
        <v>23</v>
      </c>
      <c r="B24" s="1" t="s">
        <v>77</v>
      </c>
      <c r="C24">
        <v>80.0</v>
      </c>
      <c r="G24" s="1" t="s">
        <v>78</v>
      </c>
      <c r="H24" s="1">
        <v>27246.0</v>
      </c>
      <c r="I24" s="1">
        <v>27348.0</v>
      </c>
      <c r="J24" s="1">
        <v>27408.0</v>
      </c>
      <c r="K24" s="1">
        <v>905.0</v>
      </c>
      <c r="L24" s="1">
        <v>1031.0</v>
      </c>
      <c r="M24" s="1">
        <v>819.0</v>
      </c>
      <c r="N24" s="1">
        <f>226+80</f>
        <v>306</v>
      </c>
      <c r="O24" s="1">
        <f>198+78</f>
        <v>276</v>
      </c>
      <c r="P24" s="1">
        <f>174+78</f>
        <v>252</v>
      </c>
    </row>
    <row r="25">
      <c r="A25" s="1" t="s">
        <v>25</v>
      </c>
      <c r="B25" s="1" t="s">
        <v>80</v>
      </c>
      <c r="C25">
        <f>98+94+81+47</f>
        <v>320</v>
      </c>
      <c r="G25" s="1" t="s">
        <v>81</v>
      </c>
      <c r="H25" s="3" t="s">
        <v>19</v>
      </c>
      <c r="I25" s="3" t="s">
        <v>19</v>
      </c>
      <c r="J25" s="3" t="s">
        <v>19</v>
      </c>
      <c r="K25" s="1">
        <v>144.0</v>
      </c>
      <c r="L25" s="1">
        <v>0.0</v>
      </c>
      <c r="M25" s="1">
        <v>136.0</v>
      </c>
      <c r="N25" s="3" t="s">
        <v>19</v>
      </c>
      <c r="O25" s="3" t="s">
        <v>19</v>
      </c>
      <c r="P25" s="3" t="s">
        <v>19</v>
      </c>
    </row>
    <row r="26">
      <c r="A26" s="1" t="s">
        <v>25</v>
      </c>
      <c r="B26" s="1" t="s">
        <v>82</v>
      </c>
      <c r="C26">
        <f>275+312+396+121</f>
        <v>1104</v>
      </c>
      <c r="G26" s="1" t="s">
        <v>83</v>
      </c>
      <c r="H26" s="1">
        <v>1154.0</v>
      </c>
      <c r="I26" s="1">
        <v>1183.0</v>
      </c>
      <c r="J26" s="1">
        <v>1154.0</v>
      </c>
      <c r="K26" s="3" t="s">
        <v>19</v>
      </c>
      <c r="L26" s="3" t="s">
        <v>19</v>
      </c>
      <c r="M26" s="3" t="s">
        <v>19</v>
      </c>
      <c r="N26" s="1">
        <f>83+5</f>
        <v>88</v>
      </c>
      <c r="O26" s="1">
        <f>68+4</f>
        <v>72</v>
      </c>
      <c r="P26" s="1">
        <f>60+6</f>
        <v>66</v>
      </c>
    </row>
    <row r="27">
      <c r="A27" s="1" t="s">
        <v>25</v>
      </c>
      <c r="B27" s="1" t="s">
        <v>85</v>
      </c>
      <c r="C27">
        <f>110+111+103+107</f>
        <v>431</v>
      </c>
      <c r="G27" s="1" t="s">
        <v>86</v>
      </c>
      <c r="H27" s="1">
        <v>7719.0</v>
      </c>
      <c r="I27" s="1">
        <v>7566.0</v>
      </c>
      <c r="J27" s="1">
        <v>6093.0</v>
      </c>
      <c r="K27" s="1">
        <v>93.0</v>
      </c>
      <c r="L27" s="1">
        <v>68.0</v>
      </c>
      <c r="M27" s="1">
        <v>1464.0</v>
      </c>
      <c r="N27" s="1">
        <f>1664+34</f>
        <v>1698</v>
      </c>
      <c r="O27" s="1">
        <f>1649+29</f>
        <v>1678</v>
      </c>
      <c r="P27" s="1">
        <f>1677+21</f>
        <v>1698</v>
      </c>
    </row>
    <row r="28">
      <c r="A28" s="1" t="s">
        <v>25</v>
      </c>
      <c r="B28" s="1" t="s">
        <v>89</v>
      </c>
      <c r="C28">
        <f>9+11+8+13</f>
        <v>41</v>
      </c>
      <c r="G28" s="1" t="s">
        <v>91</v>
      </c>
      <c r="H28" s="1">
        <v>100.0</v>
      </c>
      <c r="I28" s="1">
        <v>95.0</v>
      </c>
      <c r="J28" s="1">
        <v>82.0</v>
      </c>
      <c r="K28" s="1">
        <v>41.0</v>
      </c>
      <c r="L28" s="1">
        <v>910.0</v>
      </c>
      <c r="M28" s="1">
        <v>1527.0</v>
      </c>
      <c r="N28" s="3" t="s">
        <v>19</v>
      </c>
      <c r="O28" s="3" t="s">
        <v>19</v>
      </c>
      <c r="P28" s="3" t="s">
        <v>19</v>
      </c>
    </row>
    <row r="29">
      <c r="A29" s="1" t="s">
        <v>25</v>
      </c>
      <c r="B29" s="1" t="s">
        <v>92</v>
      </c>
      <c r="C29">
        <f>2+3+4+3</f>
        <v>12</v>
      </c>
      <c r="G29" s="1"/>
      <c r="M29" s="1"/>
      <c r="N29" s="1"/>
      <c r="O29" s="1"/>
      <c r="P29" s="1"/>
    </row>
    <row r="30">
      <c r="A30" s="1" t="s">
        <v>29</v>
      </c>
      <c r="B30" s="1" t="s">
        <v>93</v>
      </c>
      <c r="C30">
        <v>259.0</v>
      </c>
      <c r="G30" s="1" t="s">
        <v>94</v>
      </c>
      <c r="H30">
        <f t="shared" ref="H30:P30" si="2">SUM(H3:H29)</f>
        <v>145599</v>
      </c>
      <c r="I30" s="1">
        <f t="shared" si="2"/>
        <v>144874</v>
      </c>
      <c r="J30" s="1">
        <f t="shared" si="2"/>
        <v>138986</v>
      </c>
      <c r="K30" s="1">
        <f t="shared" si="2"/>
        <v>11976</v>
      </c>
      <c r="L30" s="1">
        <f t="shared" si="2"/>
        <v>14937</v>
      </c>
      <c r="M30" s="1">
        <f t="shared" si="2"/>
        <v>25131</v>
      </c>
      <c r="N30" s="1">
        <f t="shared" si="2"/>
        <v>4137</v>
      </c>
      <c r="O30" s="1">
        <f t="shared" si="2"/>
        <v>4172</v>
      </c>
      <c r="P30" s="1">
        <f t="shared" si="2"/>
        <v>4091</v>
      </c>
    </row>
    <row r="31">
      <c r="A31" s="1" t="s">
        <v>39</v>
      </c>
      <c r="B31" s="1" t="s">
        <v>97</v>
      </c>
      <c r="C31">
        <v>65.0</v>
      </c>
    </row>
    <row r="32">
      <c r="A32" s="1" t="s">
        <v>39</v>
      </c>
      <c r="B32" s="1" t="s">
        <v>98</v>
      </c>
      <c r="C32">
        <v>43.0</v>
      </c>
    </row>
    <row r="33">
      <c r="A33" s="1" t="s">
        <v>39</v>
      </c>
      <c r="B33" s="1" t="s">
        <v>99</v>
      </c>
      <c r="C33">
        <v>72.0</v>
      </c>
    </row>
    <row r="34">
      <c r="A34" s="1" t="s">
        <v>39</v>
      </c>
      <c r="B34" s="1" t="s">
        <v>100</v>
      </c>
      <c r="C34">
        <v>156.0</v>
      </c>
    </row>
    <row r="35">
      <c r="A35" s="1" t="s">
        <v>39</v>
      </c>
      <c r="B35" s="1" t="s">
        <v>101</v>
      </c>
      <c r="C35">
        <v>73.0</v>
      </c>
    </row>
    <row r="36">
      <c r="A36" s="1" t="s">
        <v>39</v>
      </c>
      <c r="B36" s="1" t="s">
        <v>102</v>
      </c>
      <c r="C36">
        <v>33.0</v>
      </c>
    </row>
    <row r="37">
      <c r="A37" s="1" t="s">
        <v>42</v>
      </c>
      <c r="B37" s="1" t="s">
        <v>103</v>
      </c>
      <c r="C37">
        <f>11+16+14+17</f>
        <v>58</v>
      </c>
    </row>
    <row r="38">
      <c r="A38" s="1" t="s">
        <v>45</v>
      </c>
      <c r="B38" s="1" t="s">
        <v>106</v>
      </c>
      <c r="C38">
        <f>157+218+262+104</f>
        <v>741</v>
      </c>
    </row>
    <row r="39">
      <c r="A39" s="1" t="s">
        <v>45</v>
      </c>
      <c r="B39" s="1" t="s">
        <v>108</v>
      </c>
      <c r="C39">
        <f>10+4+13+13</f>
        <v>40</v>
      </c>
    </row>
    <row r="40">
      <c r="A40" s="1" t="s">
        <v>45</v>
      </c>
      <c r="B40" s="1" t="s">
        <v>110</v>
      </c>
      <c r="C40">
        <f>132+164+143+139</f>
        <v>578</v>
      </c>
    </row>
    <row r="41">
      <c r="A41" s="1" t="s">
        <v>47</v>
      </c>
      <c r="B41" s="1" t="s">
        <v>111</v>
      </c>
      <c r="C41">
        <f>19+35+40+49</f>
        <v>143</v>
      </c>
    </row>
    <row r="42">
      <c r="A42" s="1" t="s">
        <v>47</v>
      </c>
      <c r="B42" s="1" t="s">
        <v>113</v>
      </c>
      <c r="C42">
        <f>66+61+61+40</f>
        <v>228</v>
      </c>
    </row>
    <row r="43">
      <c r="A43" s="1" t="s">
        <v>48</v>
      </c>
      <c r="B43" s="1" t="s">
        <v>119</v>
      </c>
      <c r="C43">
        <v>17.0</v>
      </c>
    </row>
    <row r="44">
      <c r="A44" s="1" t="s">
        <v>48</v>
      </c>
      <c r="B44" s="1" t="s">
        <v>120</v>
      </c>
      <c r="C44">
        <f>23+23+26+36</f>
        <v>108</v>
      </c>
    </row>
    <row r="45">
      <c r="A45" s="1" t="s">
        <v>48</v>
      </c>
      <c r="B45" s="1" t="s">
        <v>122</v>
      </c>
      <c r="C45">
        <v>6.0</v>
      </c>
    </row>
    <row r="46">
      <c r="A46" s="1" t="s">
        <v>48</v>
      </c>
      <c r="B46" s="1" t="s">
        <v>123</v>
      </c>
      <c r="C46">
        <f>3+6+8+18</f>
        <v>35</v>
      </c>
    </row>
    <row r="47">
      <c r="A47" s="1" t="s">
        <v>48</v>
      </c>
      <c r="B47" s="1" t="s">
        <v>124</v>
      </c>
      <c r="C47">
        <v>8.0</v>
      </c>
    </row>
    <row r="48">
      <c r="A48" s="1" t="s">
        <v>48</v>
      </c>
      <c r="B48" s="1" t="s">
        <v>125</v>
      </c>
      <c r="C48">
        <f>11+12+14+18</f>
        <v>55</v>
      </c>
    </row>
    <row r="49">
      <c r="A49" s="1" t="s">
        <v>48</v>
      </c>
      <c r="B49" s="1" t="s">
        <v>127</v>
      </c>
      <c r="C49">
        <f>32+66+97+166</f>
        <v>361</v>
      </c>
    </row>
    <row r="50">
      <c r="A50" s="1" t="s">
        <v>52</v>
      </c>
      <c r="B50" s="1" t="s">
        <v>130</v>
      </c>
      <c r="C50">
        <v>111.0</v>
      </c>
    </row>
    <row r="51">
      <c r="A51" s="1" t="s">
        <v>52</v>
      </c>
      <c r="B51" s="1" t="s">
        <v>133</v>
      </c>
      <c r="C51">
        <f>45+64+108+137</f>
        <v>354</v>
      </c>
    </row>
    <row r="52">
      <c r="A52" s="1" t="s">
        <v>53</v>
      </c>
      <c r="B52" s="1" t="s">
        <v>134</v>
      </c>
      <c r="C52">
        <v>234.0</v>
      </c>
    </row>
    <row r="53">
      <c r="A53" s="1" t="s">
        <v>57</v>
      </c>
      <c r="B53" s="1" t="s">
        <v>135</v>
      </c>
      <c r="C53">
        <v>35.0</v>
      </c>
    </row>
    <row r="54">
      <c r="A54" s="1" t="s">
        <v>57</v>
      </c>
      <c r="B54" s="1" t="s">
        <v>136</v>
      </c>
      <c r="C54">
        <v>131.0</v>
      </c>
    </row>
    <row r="55">
      <c r="A55" s="1" t="s">
        <v>57</v>
      </c>
      <c r="B55" s="1" t="s">
        <v>137</v>
      </c>
      <c r="C55">
        <f>23+29+26+14</f>
        <v>92</v>
      </c>
    </row>
    <row r="56">
      <c r="A56" s="1" t="s">
        <v>58</v>
      </c>
      <c r="B56" s="1" t="s">
        <v>142</v>
      </c>
      <c r="C56">
        <f>9+4+4+3</f>
        <v>20</v>
      </c>
    </row>
    <row r="57">
      <c r="A57" s="1" t="s">
        <v>58</v>
      </c>
      <c r="B57" s="1" t="s">
        <v>104</v>
      </c>
      <c r="C57">
        <f>45+68+70+176</f>
        <v>359</v>
      </c>
    </row>
    <row r="58">
      <c r="A58" s="1" t="s">
        <v>58</v>
      </c>
      <c r="B58" s="1" t="s">
        <v>145</v>
      </c>
      <c r="C58">
        <f>335+395+128+914</f>
        <v>1772</v>
      </c>
    </row>
    <row r="59">
      <c r="A59" s="1" t="s">
        <v>58</v>
      </c>
      <c r="B59" s="1" t="s">
        <v>149</v>
      </c>
      <c r="C59">
        <v>97.0</v>
      </c>
    </row>
    <row r="60">
      <c r="A60" s="1" t="s">
        <v>58</v>
      </c>
      <c r="B60" s="1" t="s">
        <v>150</v>
      </c>
      <c r="C60">
        <v>195.0</v>
      </c>
    </row>
    <row r="61">
      <c r="A61" s="1" t="s">
        <v>58</v>
      </c>
      <c r="B61" s="1" t="s">
        <v>151</v>
      </c>
      <c r="C61">
        <f>189+150+143+114</f>
        <v>596</v>
      </c>
    </row>
    <row r="62">
      <c r="A62" s="1" t="s">
        <v>58</v>
      </c>
      <c r="B62" s="1" t="s">
        <v>153</v>
      </c>
      <c r="C62">
        <v>36.0</v>
      </c>
    </row>
    <row r="63">
      <c r="A63" s="1" t="s">
        <v>58</v>
      </c>
      <c r="B63" s="1" t="s">
        <v>154</v>
      </c>
      <c r="C63">
        <f>7+23+23+42</f>
        <v>95</v>
      </c>
    </row>
    <row r="64">
      <c r="A64" s="1" t="s">
        <v>58</v>
      </c>
      <c r="B64" s="1" t="s">
        <v>156</v>
      </c>
      <c r="C64">
        <f>17+17+10+1</f>
        <v>45</v>
      </c>
    </row>
    <row r="65">
      <c r="A65" s="1" t="s">
        <v>58</v>
      </c>
      <c r="B65" s="1" t="s">
        <v>158</v>
      </c>
      <c r="C65">
        <f>18+45+25+47</f>
        <v>135</v>
      </c>
    </row>
    <row r="66">
      <c r="A66" s="1" t="s">
        <v>58</v>
      </c>
      <c r="B66" s="1" t="s">
        <v>159</v>
      </c>
      <c r="C66">
        <f>98+95+114+93</f>
        <v>400</v>
      </c>
    </row>
    <row r="67">
      <c r="A67" s="1" t="s">
        <v>58</v>
      </c>
      <c r="B67" s="1" t="s">
        <v>160</v>
      </c>
      <c r="C67">
        <f>20+23+31+34</f>
        <v>108</v>
      </c>
    </row>
    <row r="68">
      <c r="A68" s="1" t="s">
        <v>58</v>
      </c>
      <c r="B68" s="1" t="s">
        <v>161</v>
      </c>
      <c r="C68">
        <f>123+117+105+105</f>
        <v>450</v>
      </c>
    </row>
    <row r="69">
      <c r="A69" s="1" t="s">
        <v>58</v>
      </c>
      <c r="B69" s="1" t="s">
        <v>162</v>
      </c>
      <c r="C69">
        <f>12+17+28+31</f>
        <v>88</v>
      </c>
    </row>
    <row r="70">
      <c r="A70" s="1" t="s">
        <v>58</v>
      </c>
      <c r="B70" s="1" t="s">
        <v>163</v>
      </c>
      <c r="C70">
        <v>126.0</v>
      </c>
    </row>
    <row r="71">
      <c r="A71" s="1" t="s">
        <v>58</v>
      </c>
      <c r="B71" s="1" t="s">
        <v>164</v>
      </c>
      <c r="C71">
        <f>230+207+199+152</f>
        <v>788</v>
      </c>
    </row>
    <row r="72">
      <c r="A72" s="1" t="s">
        <v>58</v>
      </c>
      <c r="B72" s="1" t="s">
        <v>168</v>
      </c>
      <c r="C72">
        <f>154+144+121+84</f>
        <v>503</v>
      </c>
    </row>
    <row r="73">
      <c r="A73" s="1" t="s">
        <v>58</v>
      </c>
      <c r="B73" s="1" t="s">
        <v>171</v>
      </c>
      <c r="C73">
        <v>419.0</v>
      </c>
    </row>
    <row r="74">
      <c r="A74" s="1" t="s">
        <v>58</v>
      </c>
      <c r="B74" s="1" t="s">
        <v>172</v>
      </c>
      <c r="C74">
        <v>230.0</v>
      </c>
    </row>
    <row r="75">
      <c r="A75" s="1" t="s">
        <v>58</v>
      </c>
      <c r="B75" s="1" t="s">
        <v>173</v>
      </c>
      <c r="C75">
        <f>6+3+4+4</f>
        <v>17</v>
      </c>
    </row>
    <row r="76">
      <c r="A76" s="1" t="s">
        <v>67</v>
      </c>
      <c r="B76" s="1" t="s">
        <v>174</v>
      </c>
      <c r="C76">
        <v>115.0</v>
      </c>
    </row>
    <row r="77">
      <c r="A77" s="1" t="s">
        <v>70</v>
      </c>
      <c r="B77" s="1" t="s">
        <v>176</v>
      </c>
      <c r="C77">
        <f>6+6+11+20</f>
        <v>43</v>
      </c>
    </row>
    <row r="78">
      <c r="A78" s="1" t="s">
        <v>70</v>
      </c>
      <c r="B78" s="1" t="s">
        <v>183</v>
      </c>
      <c r="C78">
        <v>53.0</v>
      </c>
    </row>
    <row r="79">
      <c r="A79" s="1" t="s">
        <v>70</v>
      </c>
      <c r="B79" s="1" t="s">
        <v>184</v>
      </c>
      <c r="C79">
        <v>141.0</v>
      </c>
    </row>
    <row r="80">
      <c r="A80" s="1" t="s">
        <v>76</v>
      </c>
      <c r="B80" s="1" t="s">
        <v>185</v>
      </c>
      <c r="C80">
        <f>29+163+31+137</f>
        <v>360</v>
      </c>
    </row>
    <row r="81">
      <c r="A81" s="1" t="s">
        <v>78</v>
      </c>
      <c r="B81" s="1" t="s">
        <v>187</v>
      </c>
      <c r="C81">
        <f>10+10+6+9</f>
        <v>35</v>
      </c>
    </row>
    <row r="82">
      <c r="A82" s="1" t="s">
        <v>78</v>
      </c>
      <c r="B82" s="1" t="s">
        <v>189</v>
      </c>
      <c r="C82">
        <f>10+18+11+32</f>
        <v>71</v>
      </c>
    </row>
    <row r="83">
      <c r="A83" s="1" t="s">
        <v>78</v>
      </c>
      <c r="B83" s="1" t="s">
        <v>190</v>
      </c>
      <c r="C83">
        <v>304.0</v>
      </c>
    </row>
    <row r="84">
      <c r="A84" s="1" t="s">
        <v>78</v>
      </c>
      <c r="B84" s="1" t="s">
        <v>191</v>
      </c>
      <c r="C84">
        <v>243.0</v>
      </c>
    </row>
    <row r="85">
      <c r="A85" s="1" t="s">
        <v>78</v>
      </c>
      <c r="B85" s="1" t="s">
        <v>193</v>
      </c>
      <c r="C85">
        <f>24+28+45+42</f>
        <v>139</v>
      </c>
    </row>
    <row r="86">
      <c r="A86" s="1" t="s">
        <v>78</v>
      </c>
      <c r="B86" s="1" t="s">
        <v>197</v>
      </c>
      <c r="C86">
        <v>281.0</v>
      </c>
    </row>
    <row r="87">
      <c r="A87" s="1" t="s">
        <v>78</v>
      </c>
      <c r="B87" s="1" t="s">
        <v>199</v>
      </c>
      <c r="C87">
        <v>17.0</v>
      </c>
    </row>
    <row r="88">
      <c r="A88" s="1" t="s">
        <v>81</v>
      </c>
      <c r="B88" s="1" t="s">
        <v>200</v>
      </c>
      <c r="C88">
        <f>13+16+56+36</f>
        <v>121</v>
      </c>
    </row>
    <row r="89">
      <c r="A89" s="1" t="s">
        <v>83</v>
      </c>
      <c r="B89" s="1" t="s">
        <v>205</v>
      </c>
      <c r="C89">
        <v>62.0</v>
      </c>
    </row>
    <row r="90">
      <c r="A90" s="1" t="s">
        <v>83</v>
      </c>
      <c r="B90" s="1" t="s">
        <v>206</v>
      </c>
      <c r="C90">
        <f>1+6+5+17</f>
        <v>29</v>
      </c>
    </row>
    <row r="91">
      <c r="A91" s="1" t="s">
        <v>86</v>
      </c>
      <c r="B91" s="1" t="s">
        <v>208</v>
      </c>
      <c r="C91">
        <f>4+14+15+21</f>
        <v>54</v>
      </c>
    </row>
    <row r="92">
      <c r="A92" s="1" t="s">
        <v>86</v>
      </c>
      <c r="B92" s="1" t="s">
        <v>201</v>
      </c>
      <c r="C92">
        <f>143+132+145+113</f>
        <v>533</v>
      </c>
    </row>
    <row r="93">
      <c r="A93" s="1" t="s">
        <v>86</v>
      </c>
      <c r="B93" s="1" t="s">
        <v>212</v>
      </c>
      <c r="C93">
        <f>5+2+6+7</f>
        <v>20</v>
      </c>
    </row>
    <row r="94">
      <c r="A94" s="1" t="s">
        <v>91</v>
      </c>
      <c r="B94" s="1" t="s">
        <v>213</v>
      </c>
      <c r="C94">
        <f>5+6+13+15</f>
        <v>39</v>
      </c>
    </row>
    <row r="95">
      <c r="A95" s="1" t="s">
        <v>91</v>
      </c>
      <c r="B95" s="1" t="s">
        <v>219</v>
      </c>
      <c r="C95">
        <f>54+72+66+89</f>
        <v>281</v>
      </c>
    </row>
    <row r="96">
      <c r="A96" s="1" t="s">
        <v>91</v>
      </c>
      <c r="B96" s="1" t="s">
        <v>220</v>
      </c>
      <c r="C96">
        <f>14+12+12+15</f>
        <v>53</v>
      </c>
    </row>
    <row r="97">
      <c r="A97" s="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25.0"/>
    <col customWidth="1" min="3" max="6" width="14.43"/>
    <col customWidth="1" min="7" max="7" width="17.43"/>
    <col customWidth="1" min="8" max="14" width="14.43"/>
  </cols>
  <sheetData>
    <row r="1">
      <c r="A1" s="103" t="s">
        <v>258</v>
      </c>
      <c r="B1" s="103" t="s">
        <v>2</v>
      </c>
      <c r="C1" s="104" t="s">
        <v>264</v>
      </c>
      <c r="D1" s="104" t="s">
        <v>266</v>
      </c>
      <c r="E1" s="104" t="s">
        <v>267</v>
      </c>
      <c r="F1" s="105" t="s">
        <v>268</v>
      </c>
      <c r="G1" s="105" t="s">
        <v>269</v>
      </c>
      <c r="H1" s="105" t="s">
        <v>270</v>
      </c>
      <c r="I1" s="105" t="s">
        <v>272</v>
      </c>
      <c r="J1" s="105" t="s">
        <v>40</v>
      </c>
      <c r="K1" s="106" t="s">
        <v>273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07"/>
      <c r="B2" s="108" t="s">
        <v>275</v>
      </c>
      <c r="C2" s="111">
        <f>vlookup(B2,'Cleaned Master list'!A:H,8,FALSE)</f>
        <v>1211</v>
      </c>
      <c r="D2" s="115">
        <f>C2*0.1</f>
        <v>121.1</v>
      </c>
      <c r="E2" s="117">
        <v>103.0</v>
      </c>
      <c r="F2" s="119" t="s">
        <v>285</v>
      </c>
      <c r="G2" s="119" t="s">
        <v>286</v>
      </c>
      <c r="H2" s="1">
        <f>(17+21)*E2</f>
        <v>3914</v>
      </c>
      <c r="I2" s="120" t="s">
        <v>287</v>
      </c>
      <c r="J2" s="124" t="s">
        <v>289</v>
      </c>
      <c r="K2" s="119" t="s">
        <v>291</v>
      </c>
      <c r="L2" s="1"/>
      <c r="M2" s="1"/>
      <c r="N2" s="12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26">
        <v>14.0</v>
      </c>
      <c r="B3" s="127" t="s">
        <v>292</v>
      </c>
      <c r="C3" s="111">
        <f>vlookup(B3,'Cleaned Master list'!A:H,8,FALSE)</f>
        <v>1098</v>
      </c>
      <c r="D3" s="111">
        <f t="shared" ref="D3:D5" si="1">0.1*C3</f>
        <v>109.8</v>
      </c>
      <c r="E3" s="111">
        <v>100.0</v>
      </c>
      <c r="F3" s="1"/>
      <c r="G3" s="1"/>
      <c r="H3" s="1"/>
      <c r="I3" s="132" t="s">
        <v>293</v>
      </c>
      <c r="J3" s="106" t="s">
        <v>294</v>
      </c>
      <c r="K3" s="1"/>
      <c r="L3" s="1"/>
      <c r="M3" s="1"/>
      <c r="N3" s="12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26">
        <v>28.0</v>
      </c>
      <c r="B4" s="127" t="s">
        <v>295</v>
      </c>
      <c r="C4" s="111">
        <f>vlookup(B4,'Cleaned Master list'!A:H,8,FALSE)</f>
        <v>2253</v>
      </c>
      <c r="D4" s="111">
        <f t="shared" si="1"/>
        <v>225.3</v>
      </c>
      <c r="E4" s="111">
        <f>2*3.5*35</f>
        <v>245</v>
      </c>
      <c r="F4" s="1"/>
      <c r="G4" s="1"/>
      <c r="H4" s="1"/>
      <c r="I4" s="132" t="s">
        <v>296</v>
      </c>
      <c r="J4" s="106" t="s">
        <v>298</v>
      </c>
      <c r="K4" s="1"/>
      <c r="L4" s="1"/>
      <c r="M4" s="1"/>
      <c r="N4" s="125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26">
        <v>32.0</v>
      </c>
      <c r="B5" s="127" t="s">
        <v>300</v>
      </c>
      <c r="C5" s="111">
        <f>vlookup(B5,'Cleaned Master list'!A:H,8,FALSE)</f>
        <v>2390</v>
      </c>
      <c r="D5" s="111">
        <f t="shared" si="1"/>
        <v>239</v>
      </c>
      <c r="E5" s="140">
        <f>74*4</f>
        <v>296</v>
      </c>
      <c r="F5" s="1"/>
      <c r="G5" s="1"/>
      <c r="H5" s="1"/>
      <c r="I5" s="132" t="s">
        <v>303</v>
      </c>
      <c r="J5" s="106" t="s">
        <v>305</v>
      </c>
      <c r="K5" s="1"/>
      <c r="L5" s="1"/>
      <c r="M5" s="1"/>
      <c r="N5" s="12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5">
        <v>39.0</v>
      </c>
      <c r="B6" s="65" t="s">
        <v>307</v>
      </c>
      <c r="C6" s="143">
        <f>vlookup(B6,'Cleaned Master list'!A:H,8,FALSE)</f>
        <v>2135</v>
      </c>
      <c r="D6" s="143">
        <f t="shared" ref="D6:D12" si="2">C6*0.1</f>
        <v>213.5</v>
      </c>
      <c r="E6" s="143">
        <v>100.0</v>
      </c>
      <c r="F6" s="1"/>
      <c r="G6" s="1"/>
      <c r="H6" s="1"/>
      <c r="I6" s="132" t="s">
        <v>314</v>
      </c>
      <c r="J6" s="106" t="s">
        <v>294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46">
        <v>45.0</v>
      </c>
      <c r="B7" s="148" t="s">
        <v>320</v>
      </c>
      <c r="C7" s="150">
        <f>vlookup(B7,'Cleaned Master list'!A:H,8,FALSE)</f>
        <v>385</v>
      </c>
      <c r="D7" s="150">
        <f t="shared" si="2"/>
        <v>38.5</v>
      </c>
      <c r="E7" s="15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46">
        <v>46.0</v>
      </c>
      <c r="B8" s="148" t="s">
        <v>323</v>
      </c>
      <c r="C8" s="150">
        <f>vlookup(B8,'Cleaned Master list'!A:H,8,FALSE)</f>
        <v>384</v>
      </c>
      <c r="D8" s="150">
        <f t="shared" si="2"/>
        <v>38.4</v>
      </c>
      <c r="E8" s="15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52">
        <v>47.0</v>
      </c>
      <c r="B9" s="154" t="s">
        <v>331</v>
      </c>
      <c r="C9" s="173">
        <f>vlookup(B9,'Cleaned Master list'!A:H,8,FALSE)</f>
        <v>324</v>
      </c>
      <c r="D9" s="173">
        <f t="shared" si="2"/>
        <v>32.4</v>
      </c>
      <c r="E9" s="173">
        <v>171.0</v>
      </c>
      <c r="F9" s="1"/>
      <c r="G9" s="1"/>
      <c r="H9" s="1"/>
      <c r="I9" s="132" t="s">
        <v>362</v>
      </c>
      <c r="J9" s="106" t="s">
        <v>363</v>
      </c>
      <c r="K9" s="1"/>
      <c r="L9" s="1"/>
      <c r="M9" s="1"/>
      <c r="N9" s="125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74">
        <v>48.0</v>
      </c>
      <c r="B10" s="175" t="s">
        <v>364</v>
      </c>
      <c r="C10" s="176">
        <f>vlookup(B10,'Cleaned Master list'!A:H,8,FALSE)</f>
        <v>369</v>
      </c>
      <c r="D10" s="176">
        <f t="shared" si="2"/>
        <v>36.9</v>
      </c>
      <c r="E10" s="176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5">
        <v>52.0</v>
      </c>
      <c r="B11" s="65" t="s">
        <v>365</v>
      </c>
      <c r="C11" s="143">
        <f>vlookup(B11,'Cleaned Master list'!A:H,8,FALSE)</f>
        <v>1447</v>
      </c>
      <c r="D11" s="143">
        <f t="shared" si="2"/>
        <v>144.7</v>
      </c>
      <c r="E11" s="143">
        <v>100.0</v>
      </c>
      <c r="F11" s="1"/>
      <c r="G11" s="1"/>
      <c r="H11" s="1"/>
      <c r="I11" s="132" t="s">
        <v>366</v>
      </c>
      <c r="J11" s="106" t="s">
        <v>294</v>
      </c>
      <c r="K11" s="1"/>
      <c r="L11" s="1"/>
      <c r="M11" s="1"/>
      <c r="N11" s="125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5">
        <v>53.0</v>
      </c>
      <c r="B12" s="65" t="s">
        <v>367</v>
      </c>
      <c r="C12" s="143">
        <f>vlookup(B12,'Cleaned Master list'!A:H,8,FALSE)</f>
        <v>1086</v>
      </c>
      <c r="D12" s="143">
        <f t="shared" si="2"/>
        <v>108.6</v>
      </c>
      <c r="E12" s="143">
        <v>100.0</v>
      </c>
      <c r="F12" s="1"/>
      <c r="G12" s="1"/>
      <c r="H12" s="1"/>
      <c r="I12" s="132" t="s">
        <v>368</v>
      </c>
      <c r="J12" s="106" t="s">
        <v>294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72">
        <v>55.0</v>
      </c>
      <c r="B13" s="177" t="s">
        <v>369</v>
      </c>
      <c r="C13" s="111">
        <f>vlookup(B13,'Cleaned Master list'!A:H,8,FALSE)</f>
        <v>2424</v>
      </c>
      <c r="D13" s="111">
        <f t="shared" ref="D13:D14" si="3">0.1*C13</f>
        <v>242.4</v>
      </c>
      <c r="E13" s="111">
        <v>201.0</v>
      </c>
      <c r="F13" s="106">
        <v>7500.0</v>
      </c>
      <c r="G13" s="106" t="s">
        <v>370</v>
      </c>
      <c r="H13" s="1"/>
      <c r="I13" s="1"/>
      <c r="J13" s="106" t="s">
        <v>371</v>
      </c>
      <c r="K13" s="1"/>
      <c r="L13" s="1"/>
      <c r="M13" s="1"/>
      <c r="N13" s="125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72">
        <v>60.0</v>
      </c>
      <c r="B14" s="177" t="s">
        <v>372</v>
      </c>
      <c r="C14" s="111">
        <f>vlookup(B14,'Cleaned Master list'!A:H,8,FALSE)</f>
        <v>1755</v>
      </c>
      <c r="D14" s="111">
        <f t="shared" si="3"/>
        <v>175.5</v>
      </c>
      <c r="E14" s="111">
        <f>46+46+44+35+28</f>
        <v>199</v>
      </c>
      <c r="F14" s="1"/>
      <c r="G14" s="1"/>
      <c r="H14" s="1"/>
      <c r="I14" s="132" t="s">
        <v>373</v>
      </c>
      <c r="J14" s="106" t="s">
        <v>374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52">
        <v>61.0</v>
      </c>
      <c r="B15" s="154" t="s">
        <v>375</v>
      </c>
      <c r="C15" s="173">
        <f>vlookup(B15,'Cleaned Master list'!A:H,8,FALSE)</f>
        <v>1302</v>
      </c>
      <c r="D15" s="173"/>
      <c r="E15" s="173">
        <v>150.0</v>
      </c>
      <c r="F15" s="1"/>
      <c r="G15" s="1"/>
      <c r="H15" s="1"/>
      <c r="I15" s="132" t="s">
        <v>376</v>
      </c>
      <c r="J15" s="106" t="s">
        <v>377</v>
      </c>
      <c r="K15" s="1"/>
      <c r="L15" s="1"/>
      <c r="M15" s="1"/>
      <c r="N15" s="125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5">
        <v>65.0</v>
      </c>
      <c r="B16" s="65" t="s">
        <v>236</v>
      </c>
      <c r="C16" s="143">
        <f>vlookup(B16,'Cleaned Master list'!A:H,8,FALSE)</f>
        <v>82</v>
      </c>
      <c r="D16" s="143">
        <f>C16*0.1</f>
        <v>8.2</v>
      </c>
      <c r="E16" s="143">
        <f>D16</f>
        <v>8.2</v>
      </c>
      <c r="F16" s="1"/>
      <c r="G16" s="1"/>
      <c r="H16" s="1"/>
      <c r="I16" s="132" t="s">
        <v>378</v>
      </c>
      <c r="J16" s="106" t="s">
        <v>294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72">
        <v>68.0</v>
      </c>
      <c r="B17" s="177" t="s">
        <v>379</v>
      </c>
      <c r="C17" s="111">
        <f>vlookup(B17,'Cleaned Master list'!A:H,8,FALSE)</f>
        <v>1919</v>
      </c>
      <c r="D17" s="111">
        <f t="shared" ref="D17:D19" si="4">0.1*C17</f>
        <v>191.9</v>
      </c>
      <c r="E17" s="111">
        <v>110.0</v>
      </c>
      <c r="F17" s="125"/>
      <c r="G17" s="1"/>
      <c r="H17" s="1"/>
      <c r="I17" s="1"/>
      <c r="J17" s="106" t="s">
        <v>380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26">
        <v>70.0</v>
      </c>
      <c r="B18" s="127" t="s">
        <v>381</v>
      </c>
      <c r="C18" s="111">
        <f>vlookup(B18,'Cleaned Master list'!A:H,8,FALSE)</f>
        <v>1952</v>
      </c>
      <c r="D18" s="111">
        <f t="shared" si="4"/>
        <v>195.2</v>
      </c>
      <c r="E18" s="111">
        <v>100.0</v>
      </c>
      <c r="F18" s="125"/>
      <c r="G18" s="1"/>
      <c r="H18" s="1"/>
      <c r="I18" s="132" t="s">
        <v>382</v>
      </c>
      <c r="J18" s="106" t="s">
        <v>294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72">
        <v>71.0</v>
      </c>
      <c r="B19" s="177" t="s">
        <v>383</v>
      </c>
      <c r="C19" s="111">
        <f>vlookup(B19,'Cleaned Master list'!A:H,8,FALSE)</f>
        <v>2228</v>
      </c>
      <c r="D19" s="111">
        <f t="shared" si="4"/>
        <v>222.8</v>
      </c>
      <c r="E19" s="111" t="s">
        <v>384</v>
      </c>
      <c r="F19" s="125"/>
      <c r="G19" s="1"/>
      <c r="H19" s="1"/>
      <c r="I19" s="132" t="s">
        <v>385</v>
      </c>
      <c r="J19" s="106" t="s">
        <v>386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25">
        <v>73.0</v>
      </c>
      <c r="B20" s="65" t="s">
        <v>387</v>
      </c>
      <c r="C20" s="143">
        <f>vlookup(B20,'Cleaned Master list'!A:H,8,FALSE)</f>
        <v>1574</v>
      </c>
      <c r="D20" s="143">
        <f>C20*0.1</f>
        <v>157.4</v>
      </c>
      <c r="E20" s="143">
        <f>6*16+17</f>
        <v>113</v>
      </c>
      <c r="F20" s="1"/>
      <c r="G20" s="1"/>
      <c r="H20" s="1"/>
      <c r="I20" s="132" t="s">
        <v>388</v>
      </c>
      <c r="J20" s="106" t="s">
        <v>363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78">
        <v>78.0</v>
      </c>
      <c r="B21" s="179" t="s">
        <v>389</v>
      </c>
      <c r="C21" s="180"/>
      <c r="D21" s="180"/>
      <c r="E21" s="180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78">
        <v>79.0</v>
      </c>
      <c r="B22" s="179" t="s">
        <v>390</v>
      </c>
      <c r="C22" s="180" t="s">
        <v>391</v>
      </c>
      <c r="D22" s="180">
        <v>87.0</v>
      </c>
      <c r="E22" s="180">
        <v>100.0</v>
      </c>
      <c r="F22" s="125"/>
      <c r="G22" s="1"/>
      <c r="H22" s="1"/>
      <c r="I22" s="132" t="s">
        <v>392</v>
      </c>
      <c r="J22" s="106" t="s">
        <v>294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78">
        <v>80.0</v>
      </c>
      <c r="B23" s="179" t="s">
        <v>393</v>
      </c>
      <c r="C23" s="180"/>
      <c r="D23" s="180"/>
      <c r="E23" s="18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72">
        <v>83.0</v>
      </c>
      <c r="B24" s="177" t="s">
        <v>394</v>
      </c>
      <c r="C24" s="111">
        <f>vlookup(B24,'Cleaned Master list'!A:H,8,FALSE)</f>
        <v>3243</v>
      </c>
      <c r="D24" s="111">
        <f t="shared" ref="D24:D25" si="5">0.1*C24</f>
        <v>324.3</v>
      </c>
      <c r="E24" s="111">
        <v>100.0</v>
      </c>
      <c r="F24" s="1" t="s">
        <v>395</v>
      </c>
      <c r="G24" s="106" t="s">
        <v>286</v>
      </c>
      <c r="H24" s="1"/>
      <c r="I24" s="132" t="s">
        <v>396</v>
      </c>
      <c r="J24" s="106" t="s">
        <v>294</v>
      </c>
      <c r="K24" s="106" t="s">
        <v>397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72">
        <v>88.0</v>
      </c>
      <c r="B25" s="177" t="s">
        <v>398</v>
      </c>
      <c r="C25" s="111">
        <f>vlookup(B25,'Cleaned Master list'!A:H,8,FALSE)</f>
        <v>2182</v>
      </c>
      <c r="D25" s="111">
        <f t="shared" si="5"/>
        <v>218.2</v>
      </c>
      <c r="E25" s="111">
        <v>100.0</v>
      </c>
      <c r="F25" s="125"/>
      <c r="G25" s="1"/>
      <c r="H25" s="1"/>
      <c r="I25" s="132" t="s">
        <v>399</v>
      </c>
      <c r="J25" s="106" t="s">
        <v>294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25">
        <v>89.0</v>
      </c>
      <c r="B26" s="65" t="s">
        <v>400</v>
      </c>
      <c r="C26" s="143">
        <f>vlookup(B26,'Cleaned Master list'!A:H,8,FALSE)</f>
        <v>1650</v>
      </c>
      <c r="D26" s="143">
        <f>C26*0.1</f>
        <v>165</v>
      </c>
      <c r="E26" s="143">
        <v>159.0</v>
      </c>
      <c r="F26" s="125"/>
      <c r="G26" s="1"/>
      <c r="H26" s="1"/>
      <c r="I26" s="132" t="s">
        <v>402</v>
      </c>
      <c r="J26" s="106" t="s">
        <v>374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72">
        <v>95.0</v>
      </c>
      <c r="B27" s="177" t="s">
        <v>333</v>
      </c>
      <c r="C27" s="111">
        <f>vlookup(B27,'Cleaned Master list'!A:H,8,FALSE)</f>
        <v>1799</v>
      </c>
      <c r="D27" s="111">
        <f>0.1*C27</f>
        <v>179.9</v>
      </c>
      <c r="E27" s="111">
        <v>100.0</v>
      </c>
      <c r="F27" s="125"/>
      <c r="G27" s="1"/>
      <c r="H27" s="1"/>
      <c r="I27" s="132" t="s">
        <v>404</v>
      </c>
      <c r="J27" s="106" t="s">
        <v>294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25">
        <v>98.0</v>
      </c>
      <c r="B28" s="65" t="s">
        <v>405</v>
      </c>
      <c r="C28" s="143">
        <f>vlookup(B28,'Cleaned Master list'!A:H,8,FALSE)</f>
        <v>2572</v>
      </c>
      <c r="D28" s="143">
        <f t="shared" ref="D28:D30" si="6">C28*0.1</f>
        <v>257.2</v>
      </c>
      <c r="E28" s="143">
        <v>124.0</v>
      </c>
      <c r="F28" s="1"/>
      <c r="G28" s="1"/>
      <c r="H28" s="1"/>
      <c r="I28" s="132" t="s">
        <v>406</v>
      </c>
      <c r="J28" s="106" t="s">
        <v>374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25">
        <v>101.0</v>
      </c>
      <c r="B29" s="65" t="s">
        <v>410</v>
      </c>
      <c r="C29" s="143">
        <f>vlookup(B29,'Cleaned Master list'!A:H,8,FALSE)</f>
        <v>2352</v>
      </c>
      <c r="D29" s="143">
        <f t="shared" si="6"/>
        <v>235.2</v>
      </c>
      <c r="E29" s="143">
        <v>100.0</v>
      </c>
      <c r="F29" s="1"/>
      <c r="G29" s="1"/>
      <c r="H29" s="1"/>
      <c r="I29" s="132" t="s">
        <v>413</v>
      </c>
      <c r="J29" s="106" t="s">
        <v>294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25">
        <v>37.0</v>
      </c>
      <c r="B30" s="65" t="s">
        <v>407</v>
      </c>
      <c r="C30" s="143">
        <f>vlookup(B30,'Cleaned Master list'!A:H,8,FALSE)</f>
        <v>447</v>
      </c>
      <c r="D30" s="143">
        <f t="shared" si="6"/>
        <v>44.7</v>
      </c>
      <c r="E30" s="193">
        <v>0.0</v>
      </c>
      <c r="F30" s="1"/>
      <c r="G30" s="1"/>
      <c r="H30" s="1"/>
      <c r="I30" s="1"/>
      <c r="J30" s="106" t="s">
        <v>414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72">
        <v>51.0</v>
      </c>
      <c r="B31" s="177" t="s">
        <v>415</v>
      </c>
      <c r="C31" s="111">
        <f>vlookup(B31,'Cleaned Master list'!A:H,8,FALSE)</f>
        <v>1540</v>
      </c>
      <c r="D31" s="111">
        <f>0.1*C31</f>
        <v>154</v>
      </c>
      <c r="E31" s="194">
        <v>0.0</v>
      </c>
      <c r="F31" s="1"/>
      <c r="G31" s="1"/>
      <c r="H31" s="1"/>
      <c r="I31" s="1"/>
      <c r="J31" s="106" t="s">
        <v>414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25">
        <v>56.0</v>
      </c>
      <c r="B32" s="65" t="s">
        <v>416</v>
      </c>
      <c r="C32" s="143">
        <f>vlookup(B32,'Cleaned Master list'!A:H,8,FALSE)</f>
        <v>1054</v>
      </c>
      <c r="D32" s="143">
        <f t="shared" ref="D32:D34" si="7">C32*0.1</f>
        <v>105.4</v>
      </c>
      <c r="E32" s="193">
        <v>0.0</v>
      </c>
      <c r="F32" s="1"/>
      <c r="G32" s="1"/>
      <c r="H32" s="1"/>
      <c r="I32" s="132" t="s">
        <v>417</v>
      </c>
      <c r="J32" s="106" t="s">
        <v>418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25">
        <v>57.0</v>
      </c>
      <c r="B33" s="65" t="s">
        <v>419</v>
      </c>
      <c r="C33" s="143">
        <f>vlookup(B33,'Cleaned Master list'!A:H,8,FALSE)</f>
        <v>2522</v>
      </c>
      <c r="D33" s="143">
        <f t="shared" si="7"/>
        <v>252.2</v>
      </c>
      <c r="E33" s="193">
        <v>0.0</v>
      </c>
      <c r="F33" s="1"/>
      <c r="G33" s="1"/>
      <c r="H33" s="1"/>
      <c r="I33" s="1"/>
      <c r="J33" s="106" t="s">
        <v>414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25">
        <v>58.0</v>
      </c>
      <c r="B34" s="65" t="s">
        <v>420</v>
      </c>
      <c r="C34" s="143">
        <f>vlookup(B34,'Cleaned Master list'!A:H,8,FALSE)</f>
        <v>1683</v>
      </c>
      <c r="D34" s="143">
        <f t="shared" si="7"/>
        <v>168.3</v>
      </c>
      <c r="E34" s="193">
        <v>0.0</v>
      </c>
      <c r="F34" s="1"/>
      <c r="G34" s="1"/>
      <c r="H34" s="1"/>
      <c r="I34" s="106"/>
      <c r="J34" s="106" t="s">
        <v>414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72">
        <v>74.0</v>
      </c>
      <c r="B35" s="177" t="s">
        <v>322</v>
      </c>
      <c r="C35" s="111">
        <f>vlookup(B35,'Cleaned Master list'!A:H,8,FALSE)</f>
        <v>2317</v>
      </c>
      <c r="D35" s="111">
        <f>0.1*C35</f>
        <v>231.7</v>
      </c>
      <c r="E35" s="194">
        <v>0.0</v>
      </c>
      <c r="F35" s="1"/>
      <c r="G35" s="1"/>
      <c r="H35" s="1"/>
      <c r="I35" s="1"/>
      <c r="J35" s="106" t="s">
        <v>414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0" customHeight="1">
      <c r="A36" s="1"/>
      <c r="B36" s="1"/>
      <c r="C36" s="1">
        <f>sum(C24:C35,C2:C20,876)</f>
        <v>50555</v>
      </c>
      <c r="D36" s="1"/>
      <c r="E36" s="1">
        <f>SUM(E2:E29)</f>
        <v>2879.2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32" t="s">
        <v>421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06" t="s">
        <v>422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06"/>
      <c r="B45" s="195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06" t="s">
        <v>423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06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32" t="s">
        <v>424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hyperlinks>
    <hyperlink r:id="rId1" ref="I2"/>
    <hyperlink r:id="rId2" ref="I3"/>
    <hyperlink r:id="rId3" ref="I4"/>
    <hyperlink r:id="rId4" ref="I5"/>
    <hyperlink r:id="rId5" ref="I6"/>
    <hyperlink r:id="rId6" ref="I9"/>
    <hyperlink r:id="rId7" ref="I11"/>
    <hyperlink r:id="rId8" ref="I12"/>
    <hyperlink r:id="rId9" ref="I14"/>
    <hyperlink r:id="rId10" ref="I15"/>
    <hyperlink r:id="rId11" ref="I16"/>
    <hyperlink r:id="rId12" ref="I18"/>
    <hyperlink r:id="rId13" ref="I19"/>
    <hyperlink r:id="rId14" ref="I20"/>
    <hyperlink r:id="rId15" ref="I22"/>
    <hyperlink r:id="rId16" ref="I24"/>
    <hyperlink r:id="rId17" ref="I25"/>
    <hyperlink r:id="rId18" ref="I26"/>
    <hyperlink r:id="rId19" ref="I27"/>
    <hyperlink r:id="rId20" ref="I28"/>
    <hyperlink r:id="rId21" ref="I29"/>
    <hyperlink r:id="rId22" ref="I32"/>
    <hyperlink r:id="rId23" ref="A43"/>
    <hyperlink r:id="rId24" ref="A48"/>
  </hyperlinks>
  <printOptions/>
  <pageMargins bottom="0.75" footer="0.0" header="0.0" left="0.7" right="0.7" top="0.75"/>
  <pageSetup orientation="landscape"/>
  <drawing r:id="rId2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25.0"/>
    <col customWidth="1" min="3" max="7" width="14.43"/>
    <col customWidth="1" min="8" max="8" width="21.0"/>
    <col customWidth="1" min="9" max="9" width="14.43"/>
  </cols>
  <sheetData>
    <row r="1">
      <c r="A1" s="106" t="s">
        <v>538</v>
      </c>
    </row>
    <row r="2">
      <c r="A2" s="132" t="s">
        <v>539</v>
      </c>
    </row>
    <row r="4">
      <c r="A4" s="106" t="s">
        <v>540</v>
      </c>
    </row>
    <row r="5">
      <c r="A5" s="132" t="s">
        <v>541</v>
      </c>
    </row>
    <row r="6">
      <c r="A6" s="106" t="s">
        <v>542</v>
      </c>
    </row>
    <row r="7">
      <c r="A7" s="106" t="s">
        <v>543</v>
      </c>
    </row>
    <row r="8">
      <c r="A8" s="106" t="s">
        <v>544</v>
      </c>
    </row>
    <row r="10">
      <c r="A10" s="103" t="s">
        <v>258</v>
      </c>
      <c r="B10" s="103" t="s">
        <v>2</v>
      </c>
      <c r="C10" s="104" t="s">
        <v>38</v>
      </c>
      <c r="D10" s="105" t="s">
        <v>268</v>
      </c>
      <c r="E10" s="105" t="s">
        <v>270</v>
      </c>
      <c r="F10" s="105" t="s">
        <v>545</v>
      </c>
      <c r="G10" s="105" t="s">
        <v>272</v>
      </c>
      <c r="H10" s="105" t="s">
        <v>40</v>
      </c>
      <c r="I10" s="280" t="s">
        <v>546</v>
      </c>
      <c r="J10" s="280"/>
    </row>
    <row r="11">
      <c r="A11" s="281"/>
      <c r="B11" s="282" t="s">
        <v>532</v>
      </c>
      <c r="C11" s="283" t="s">
        <v>19</v>
      </c>
      <c r="D11" s="281"/>
      <c r="E11" s="281"/>
      <c r="F11" s="281"/>
      <c r="G11" s="281"/>
      <c r="H11" s="281"/>
    </row>
    <row r="12">
      <c r="A12" s="281"/>
      <c r="B12" s="284" t="s">
        <v>49</v>
      </c>
      <c r="C12" s="283" t="s">
        <v>19</v>
      </c>
      <c r="D12" s="281"/>
      <c r="E12" s="281"/>
      <c r="F12" s="281"/>
      <c r="G12" s="281"/>
      <c r="H12" s="281"/>
      <c r="I12" s="1"/>
    </row>
    <row r="13">
      <c r="A13" s="281"/>
      <c r="B13" s="285" t="s">
        <v>104</v>
      </c>
      <c r="C13" s="283" t="s">
        <v>19</v>
      </c>
      <c r="D13" s="281"/>
      <c r="E13" s="281"/>
      <c r="F13" s="281"/>
      <c r="G13" s="281"/>
      <c r="H13" s="281"/>
      <c r="I13" s="1"/>
    </row>
    <row r="14">
      <c r="A14" s="281"/>
      <c r="B14" s="285" t="s">
        <v>50</v>
      </c>
      <c r="C14" s="283" t="s">
        <v>19</v>
      </c>
      <c r="D14" s="281"/>
      <c r="E14" s="281"/>
      <c r="F14" s="281"/>
      <c r="G14" s="281"/>
      <c r="H14" s="281"/>
    </row>
    <row r="15">
      <c r="A15" s="281"/>
      <c r="B15" s="285" t="s">
        <v>88</v>
      </c>
      <c r="C15" s="283" t="s">
        <v>19</v>
      </c>
      <c r="D15" s="281"/>
      <c r="E15" s="281"/>
      <c r="F15" s="281"/>
      <c r="G15" s="281"/>
      <c r="H15" s="281"/>
    </row>
    <row r="16">
      <c r="A16" s="281"/>
      <c r="B16" s="285" t="s">
        <v>166</v>
      </c>
      <c r="C16" s="283" t="s">
        <v>19</v>
      </c>
      <c r="D16" s="281"/>
      <c r="E16" s="281"/>
      <c r="F16" s="281"/>
      <c r="G16" s="281"/>
      <c r="H16" s="281"/>
    </row>
    <row r="17">
      <c r="A17" s="72">
        <v>6.0</v>
      </c>
      <c r="B17" s="177" t="s">
        <v>192</v>
      </c>
      <c r="C17" s="286">
        <v>106.0</v>
      </c>
      <c r="D17" s="287">
        <v>10.0</v>
      </c>
      <c r="E17" s="288">
        <v>276.25</v>
      </c>
      <c r="F17" s="288">
        <f>36*10</f>
        <v>360</v>
      </c>
      <c r="G17" s="289" t="s">
        <v>547</v>
      </c>
      <c r="H17" s="288" t="s">
        <v>548</v>
      </c>
      <c r="I17" s="1">
        <f t="shared" ref="I17:I116" si="1">max(E17,F17)</f>
        <v>360</v>
      </c>
    </row>
    <row r="18">
      <c r="A18" s="281"/>
      <c r="B18" s="285" t="s">
        <v>116</v>
      </c>
      <c r="C18" s="290">
        <v>54.0</v>
      </c>
      <c r="D18" s="291">
        <v>10.0</v>
      </c>
      <c r="E18" s="281"/>
      <c r="F18" s="281">
        <f>D18*C18</f>
        <v>540</v>
      </c>
      <c r="G18" s="281"/>
      <c r="H18" s="281"/>
      <c r="I18" s="1">
        <f t="shared" si="1"/>
        <v>540</v>
      </c>
    </row>
    <row r="19">
      <c r="A19" s="281"/>
      <c r="B19" s="285" t="s">
        <v>128</v>
      </c>
      <c r="C19" s="283" t="s">
        <v>19</v>
      </c>
      <c r="D19" s="281"/>
      <c r="E19" s="281"/>
      <c r="F19" s="281"/>
      <c r="G19" s="281"/>
      <c r="H19" s="281"/>
      <c r="I19" s="1">
        <f t="shared" si="1"/>
        <v>0</v>
      </c>
    </row>
    <row r="20">
      <c r="A20" s="281"/>
      <c r="B20" s="285" t="s">
        <v>242</v>
      </c>
      <c r="C20" s="283" t="s">
        <v>19</v>
      </c>
      <c r="D20" s="281"/>
      <c r="E20" s="281"/>
      <c r="F20" s="281"/>
      <c r="G20" s="281"/>
      <c r="H20" s="281"/>
      <c r="I20" s="1">
        <f t="shared" si="1"/>
        <v>0</v>
      </c>
    </row>
    <row r="21">
      <c r="A21" s="281"/>
      <c r="B21" s="285" t="s">
        <v>131</v>
      </c>
      <c r="C21" s="283" t="s">
        <v>19</v>
      </c>
      <c r="D21" s="281"/>
      <c r="E21" s="281"/>
      <c r="F21" s="281"/>
      <c r="G21" s="281"/>
      <c r="H21" s="281"/>
      <c r="I21" s="1">
        <f t="shared" si="1"/>
        <v>0</v>
      </c>
    </row>
    <row r="22">
      <c r="A22" s="177">
        <v>11.0</v>
      </c>
      <c r="B22" s="177" t="s">
        <v>278</v>
      </c>
      <c r="C22" s="111">
        <v>7.0</v>
      </c>
      <c r="D22" s="292">
        <v>10.0</v>
      </c>
      <c r="E22" s="177"/>
      <c r="F22" s="177">
        <f>C22*10</f>
        <v>70</v>
      </c>
      <c r="G22" s="177"/>
      <c r="H22" s="177" t="s">
        <v>550</v>
      </c>
      <c r="I22" s="1">
        <f t="shared" si="1"/>
        <v>70</v>
      </c>
    </row>
    <row r="23">
      <c r="A23" s="281"/>
      <c r="B23" s="285" t="s">
        <v>138</v>
      </c>
      <c r="C23" s="283" t="s">
        <v>19</v>
      </c>
      <c r="D23" s="281"/>
      <c r="E23" s="281"/>
      <c r="F23" s="281"/>
      <c r="G23" s="281"/>
      <c r="H23" s="281"/>
      <c r="I23" s="1">
        <f t="shared" si="1"/>
        <v>0</v>
      </c>
    </row>
    <row r="24">
      <c r="A24" s="281"/>
      <c r="B24" s="285" t="s">
        <v>275</v>
      </c>
      <c r="C24" s="290">
        <v>8.0</v>
      </c>
      <c r="D24" s="291">
        <v>10.0</v>
      </c>
      <c r="E24" s="281"/>
      <c r="F24" s="281">
        <f t="shared" ref="F24:F28" si="2">D24*C24</f>
        <v>80</v>
      </c>
      <c r="G24" s="281"/>
      <c r="H24" s="281"/>
      <c r="I24" s="1">
        <f t="shared" si="1"/>
        <v>80</v>
      </c>
    </row>
    <row r="25">
      <c r="A25" s="281"/>
      <c r="B25" s="294" t="s">
        <v>292</v>
      </c>
      <c r="C25" s="290">
        <v>36.0</v>
      </c>
      <c r="D25" s="291">
        <v>10.0</v>
      </c>
      <c r="E25" s="281"/>
      <c r="F25" s="281">
        <f t="shared" si="2"/>
        <v>360</v>
      </c>
      <c r="G25" s="281"/>
      <c r="H25" s="281"/>
      <c r="I25" s="1">
        <f t="shared" si="1"/>
        <v>360</v>
      </c>
    </row>
    <row r="26">
      <c r="A26" s="281"/>
      <c r="B26" s="285" t="s">
        <v>312</v>
      </c>
      <c r="C26" s="290">
        <v>35.0</v>
      </c>
      <c r="D26" s="291">
        <v>10.0</v>
      </c>
      <c r="E26" s="281"/>
      <c r="F26" s="281">
        <f t="shared" si="2"/>
        <v>350</v>
      </c>
      <c r="G26" s="281"/>
      <c r="H26" s="281"/>
      <c r="I26" s="1">
        <f t="shared" si="1"/>
        <v>350</v>
      </c>
    </row>
    <row r="27">
      <c r="A27" s="281"/>
      <c r="B27" s="282" t="s">
        <v>319</v>
      </c>
      <c r="C27" s="290">
        <v>80.0</v>
      </c>
      <c r="D27" s="291">
        <v>10.0</v>
      </c>
      <c r="E27" s="281"/>
      <c r="F27" s="281">
        <f t="shared" si="2"/>
        <v>800</v>
      </c>
      <c r="G27" s="281"/>
      <c r="H27" s="281"/>
      <c r="I27" s="1">
        <f t="shared" si="1"/>
        <v>800</v>
      </c>
    </row>
    <row r="28">
      <c r="A28" s="281"/>
      <c r="B28" s="282" t="s">
        <v>282</v>
      </c>
      <c r="C28" s="290">
        <v>20.0</v>
      </c>
      <c r="D28" s="291">
        <v>10.0</v>
      </c>
      <c r="E28" s="281"/>
      <c r="F28" s="281">
        <f t="shared" si="2"/>
        <v>200</v>
      </c>
      <c r="G28" s="281"/>
      <c r="H28" s="281"/>
      <c r="I28" s="1">
        <f t="shared" si="1"/>
        <v>200</v>
      </c>
    </row>
    <row r="29">
      <c r="A29" s="281"/>
      <c r="B29" s="285" t="s">
        <v>338</v>
      </c>
      <c r="C29" s="290">
        <v>0.0</v>
      </c>
      <c r="D29" s="281"/>
      <c r="E29" s="281"/>
      <c r="F29" s="281">
        <f>C29*10</f>
        <v>0</v>
      </c>
      <c r="G29" s="281"/>
      <c r="H29" s="281"/>
      <c r="I29" s="1">
        <f t="shared" si="1"/>
        <v>0</v>
      </c>
    </row>
    <row r="30">
      <c r="A30" s="281"/>
      <c r="B30" s="285" t="s">
        <v>147</v>
      </c>
      <c r="C30" s="290">
        <v>10.0</v>
      </c>
      <c r="D30" s="291">
        <v>10.0</v>
      </c>
      <c r="E30" s="281"/>
      <c r="F30" s="281">
        <f>D30*C30</f>
        <v>100</v>
      </c>
      <c r="G30" s="281"/>
      <c r="H30" s="281"/>
      <c r="I30" s="1">
        <f t="shared" si="1"/>
        <v>100</v>
      </c>
    </row>
    <row r="31">
      <c r="A31" s="281"/>
      <c r="B31" s="282" t="s">
        <v>343</v>
      </c>
      <c r="C31" s="283" t="s">
        <v>19</v>
      </c>
      <c r="D31" s="281"/>
      <c r="E31" s="281"/>
      <c r="F31" s="281"/>
      <c r="G31" s="281"/>
      <c r="H31" s="281"/>
      <c r="I31" s="1">
        <f t="shared" si="1"/>
        <v>0</v>
      </c>
    </row>
    <row r="32">
      <c r="A32" s="281"/>
      <c r="B32" s="285" t="s">
        <v>346</v>
      </c>
      <c r="C32" s="295">
        <v>29.0</v>
      </c>
      <c r="D32" s="291">
        <v>10.0</v>
      </c>
      <c r="E32" s="281"/>
      <c r="F32" s="281">
        <f>D32*C32</f>
        <v>290</v>
      </c>
      <c r="G32" s="281"/>
      <c r="H32" s="281"/>
      <c r="I32" s="1">
        <f t="shared" si="1"/>
        <v>290</v>
      </c>
    </row>
    <row r="33">
      <c r="A33" s="25">
        <v>22.0</v>
      </c>
      <c r="B33" s="65" t="s">
        <v>350</v>
      </c>
      <c r="C33" s="296">
        <v>53.0</v>
      </c>
      <c r="D33" s="297">
        <v>10.0</v>
      </c>
      <c r="E33" s="154"/>
      <c r="F33" s="154">
        <f>C33*10</f>
        <v>530</v>
      </c>
      <c r="G33" s="154"/>
      <c r="H33" s="154" t="s">
        <v>550</v>
      </c>
      <c r="I33" s="1">
        <f t="shared" si="1"/>
        <v>530</v>
      </c>
    </row>
    <row r="34">
      <c r="A34" s="281"/>
      <c r="B34" s="294" t="s">
        <v>152</v>
      </c>
      <c r="C34" s="283" t="s">
        <v>19</v>
      </c>
      <c r="F34" s="281"/>
      <c r="I34" s="1">
        <f t="shared" si="1"/>
        <v>0</v>
      </c>
    </row>
    <row r="35">
      <c r="A35" s="281"/>
      <c r="B35" s="294" t="s">
        <v>353</v>
      </c>
      <c r="C35" s="295">
        <v>52.0</v>
      </c>
      <c r="D35" s="291">
        <v>10.0</v>
      </c>
      <c r="E35" s="281"/>
      <c r="F35" s="281">
        <f t="shared" ref="F35:F40" si="3">D35*C35</f>
        <v>520</v>
      </c>
      <c r="G35" s="281"/>
      <c r="H35" s="281"/>
      <c r="I35" s="1">
        <f t="shared" si="1"/>
        <v>520</v>
      </c>
    </row>
    <row r="36">
      <c r="A36" s="281"/>
      <c r="B36" s="285" t="s">
        <v>178</v>
      </c>
      <c r="C36" s="295">
        <v>17.0</v>
      </c>
      <c r="D36" s="291">
        <v>10.0</v>
      </c>
      <c r="F36" s="281">
        <f t="shared" si="3"/>
        <v>170</v>
      </c>
      <c r="I36" s="1">
        <f t="shared" si="1"/>
        <v>170</v>
      </c>
    </row>
    <row r="37">
      <c r="A37" s="281"/>
      <c r="B37" s="294" t="s">
        <v>151</v>
      </c>
      <c r="C37" s="295">
        <v>47.0</v>
      </c>
      <c r="D37" s="291">
        <v>10.0</v>
      </c>
      <c r="F37" s="281">
        <f t="shared" si="3"/>
        <v>470</v>
      </c>
      <c r="I37" s="1">
        <f t="shared" si="1"/>
        <v>470</v>
      </c>
    </row>
    <row r="38" ht="15.0" customHeight="1">
      <c r="B38" s="67" t="s">
        <v>356</v>
      </c>
      <c r="C38" s="295">
        <v>23.0</v>
      </c>
      <c r="D38" s="291">
        <v>10.0</v>
      </c>
      <c r="F38" s="281">
        <f t="shared" si="3"/>
        <v>230</v>
      </c>
      <c r="I38" s="1">
        <f t="shared" si="1"/>
        <v>230</v>
      </c>
    </row>
    <row r="39" ht="15.0" customHeight="1">
      <c r="B39" s="67" t="s">
        <v>295</v>
      </c>
      <c r="C39" s="295">
        <v>32.0</v>
      </c>
      <c r="D39" s="291">
        <v>10.0</v>
      </c>
      <c r="F39" s="281">
        <f t="shared" si="3"/>
        <v>320</v>
      </c>
      <c r="I39" s="1">
        <f t="shared" si="1"/>
        <v>320</v>
      </c>
    </row>
    <row r="40" ht="15.0" customHeight="1">
      <c r="B40" s="19" t="s">
        <v>201</v>
      </c>
      <c r="C40" s="295">
        <v>16.0</v>
      </c>
      <c r="D40" s="291">
        <v>10.0</v>
      </c>
      <c r="F40" s="281">
        <f t="shared" si="3"/>
        <v>160</v>
      </c>
      <c r="I40" s="1">
        <f t="shared" si="1"/>
        <v>160</v>
      </c>
    </row>
    <row r="41" ht="15.0" customHeight="1">
      <c r="B41" s="298" t="s">
        <v>359</v>
      </c>
      <c r="C41" s="283" t="s">
        <v>19</v>
      </c>
      <c r="F41" s="281"/>
      <c r="I41" s="1">
        <f t="shared" si="1"/>
        <v>0</v>
      </c>
    </row>
    <row r="42">
      <c r="B42" s="52" t="s">
        <v>215</v>
      </c>
      <c r="C42" s="295">
        <v>15.0</v>
      </c>
      <c r="D42" s="291">
        <v>10.0</v>
      </c>
      <c r="F42" s="281">
        <f t="shared" ref="F42:F44" si="4">D42*C42</f>
        <v>150</v>
      </c>
      <c r="I42" s="1">
        <f t="shared" si="1"/>
        <v>150</v>
      </c>
    </row>
    <row r="43">
      <c r="B43" s="67" t="s">
        <v>300</v>
      </c>
      <c r="C43" s="295">
        <v>38.0</v>
      </c>
      <c r="D43" s="291">
        <v>10.0</v>
      </c>
      <c r="F43" s="281">
        <f t="shared" si="4"/>
        <v>380</v>
      </c>
      <c r="I43" s="1">
        <f t="shared" si="1"/>
        <v>380</v>
      </c>
    </row>
    <row r="44">
      <c r="B44" s="67" t="s">
        <v>487</v>
      </c>
      <c r="C44" s="295">
        <v>25.0</v>
      </c>
      <c r="D44" s="291">
        <v>10.0</v>
      </c>
      <c r="F44" s="281">
        <f t="shared" si="4"/>
        <v>250</v>
      </c>
      <c r="I44" s="1">
        <f t="shared" si="1"/>
        <v>250</v>
      </c>
    </row>
    <row r="45">
      <c r="B45" s="215" t="s">
        <v>495</v>
      </c>
      <c r="C45" s="283" t="s">
        <v>19</v>
      </c>
      <c r="F45" s="281"/>
      <c r="I45" s="1">
        <f t="shared" si="1"/>
        <v>0</v>
      </c>
    </row>
    <row r="46">
      <c r="B46" s="226" t="s">
        <v>502</v>
      </c>
      <c r="C46" s="283" t="s">
        <v>19</v>
      </c>
      <c r="F46" s="281"/>
      <c r="I46" s="1">
        <f t="shared" si="1"/>
        <v>0</v>
      </c>
    </row>
    <row r="47">
      <c r="B47" s="215" t="s">
        <v>516</v>
      </c>
      <c r="C47" s="283" t="s">
        <v>19</v>
      </c>
      <c r="I47" s="1">
        <f t="shared" si="1"/>
        <v>0</v>
      </c>
    </row>
    <row r="48">
      <c r="A48" s="299">
        <v>37.0</v>
      </c>
      <c r="B48" s="300" t="s">
        <v>407</v>
      </c>
      <c r="C48" s="301">
        <v>46.0</v>
      </c>
      <c r="D48" s="302">
        <v>10.0</v>
      </c>
      <c r="E48" s="299"/>
      <c r="F48" s="299">
        <f>C48*10</f>
        <v>460</v>
      </c>
      <c r="G48" s="303" t="s">
        <v>551</v>
      </c>
      <c r="H48" s="299" t="s">
        <v>550</v>
      </c>
      <c r="I48" s="1">
        <f t="shared" si="1"/>
        <v>460</v>
      </c>
    </row>
    <row r="49">
      <c r="B49" s="52" t="s">
        <v>222</v>
      </c>
      <c r="C49" s="283" t="s">
        <v>19</v>
      </c>
      <c r="I49" s="1">
        <f t="shared" si="1"/>
        <v>0</v>
      </c>
    </row>
    <row r="50">
      <c r="A50" s="304">
        <v>39.0</v>
      </c>
      <c r="B50" s="305" t="s">
        <v>307</v>
      </c>
      <c r="C50" s="306">
        <v>47.0</v>
      </c>
      <c r="D50" s="307">
        <v>10.0</v>
      </c>
      <c r="E50" s="304"/>
      <c r="F50" s="304">
        <f>C50*10</f>
        <v>470</v>
      </c>
      <c r="G50" s="304"/>
      <c r="H50" s="304" t="s">
        <v>550</v>
      </c>
      <c r="I50" s="1">
        <f t="shared" si="1"/>
        <v>470</v>
      </c>
    </row>
    <row r="51">
      <c r="B51" s="149" t="s">
        <v>154</v>
      </c>
      <c r="C51" s="283" t="s">
        <v>19</v>
      </c>
      <c r="I51" s="1">
        <f t="shared" si="1"/>
        <v>0</v>
      </c>
    </row>
    <row r="52">
      <c r="B52" s="250" t="s">
        <v>518</v>
      </c>
      <c r="C52" s="283" t="s">
        <v>19</v>
      </c>
      <c r="I52" s="1">
        <f t="shared" si="1"/>
        <v>0</v>
      </c>
    </row>
    <row r="53">
      <c r="B53" s="90" t="s">
        <v>228</v>
      </c>
      <c r="C53" s="283" t="s">
        <v>19</v>
      </c>
      <c r="I53" s="1">
        <f t="shared" si="1"/>
        <v>0</v>
      </c>
    </row>
    <row r="54">
      <c r="B54" s="67" t="s">
        <v>68</v>
      </c>
      <c r="C54" s="283" t="s">
        <v>19</v>
      </c>
      <c r="I54" s="1">
        <f t="shared" si="1"/>
        <v>0</v>
      </c>
    </row>
    <row r="55">
      <c r="B55" s="260" t="s">
        <v>519</v>
      </c>
      <c r="C55" s="283" t="s">
        <v>19</v>
      </c>
      <c r="I55" s="1">
        <f t="shared" si="1"/>
        <v>0</v>
      </c>
    </row>
    <row r="56">
      <c r="B56" s="215" t="s">
        <v>320</v>
      </c>
      <c r="C56" s="283" t="s">
        <v>19</v>
      </c>
      <c r="I56" s="1">
        <f t="shared" si="1"/>
        <v>0</v>
      </c>
    </row>
    <row r="57">
      <c r="B57" s="215" t="s">
        <v>323</v>
      </c>
      <c r="C57" s="283" t="s">
        <v>19</v>
      </c>
      <c r="I57" s="1">
        <f t="shared" si="1"/>
        <v>0</v>
      </c>
    </row>
    <row r="58">
      <c r="B58" s="149" t="s">
        <v>331</v>
      </c>
      <c r="C58" s="283" t="s">
        <v>19</v>
      </c>
      <c r="I58" s="1">
        <f t="shared" si="1"/>
        <v>0</v>
      </c>
    </row>
    <row r="59">
      <c r="B59" s="308" t="s">
        <v>364</v>
      </c>
      <c r="C59" s="295">
        <v>34.0</v>
      </c>
      <c r="D59" s="291">
        <v>10.0</v>
      </c>
      <c r="F59" s="281">
        <f>D59*C59</f>
        <v>340</v>
      </c>
      <c r="I59" s="1">
        <f t="shared" si="1"/>
        <v>340</v>
      </c>
    </row>
    <row r="60">
      <c r="B60" s="236" t="s">
        <v>521</v>
      </c>
      <c r="C60" s="283" t="s">
        <v>19</v>
      </c>
      <c r="I60" s="1">
        <f t="shared" si="1"/>
        <v>0</v>
      </c>
    </row>
    <row r="61">
      <c r="A61" s="309">
        <v>50.0</v>
      </c>
      <c r="B61" s="310" t="s">
        <v>426</v>
      </c>
      <c r="C61" s="311">
        <v>16.0</v>
      </c>
      <c r="D61" s="312">
        <v>10.0</v>
      </c>
      <c r="E61" s="309"/>
      <c r="F61" s="309">
        <f t="shared" ref="F61:F62" si="5">C61*D61</f>
        <v>160</v>
      </c>
      <c r="G61" s="309"/>
      <c r="H61" s="309" t="s">
        <v>550</v>
      </c>
      <c r="I61" s="1">
        <f t="shared" si="1"/>
        <v>160</v>
      </c>
    </row>
    <row r="62">
      <c r="A62" s="313">
        <v>51.0</v>
      </c>
      <c r="B62" s="314" t="s">
        <v>415</v>
      </c>
      <c r="C62" s="115">
        <v>32.0</v>
      </c>
      <c r="D62" s="315">
        <v>10.0</v>
      </c>
      <c r="E62" s="313"/>
      <c r="F62" s="313">
        <f t="shared" si="5"/>
        <v>320</v>
      </c>
      <c r="G62" s="313"/>
      <c r="H62" s="313" t="s">
        <v>550</v>
      </c>
      <c r="I62" s="1">
        <f t="shared" si="1"/>
        <v>320</v>
      </c>
    </row>
    <row r="63">
      <c r="A63" s="212">
        <v>52.0</v>
      </c>
      <c r="B63" s="310" t="s">
        <v>365</v>
      </c>
      <c r="C63" s="296">
        <v>94.0</v>
      </c>
      <c r="D63" s="307">
        <v>10.0</v>
      </c>
      <c r="E63" s="304"/>
      <c r="F63" s="316">
        <f t="shared" ref="F63:F64" si="6">D63*C63</f>
        <v>940</v>
      </c>
      <c r="G63" s="304"/>
      <c r="H63" s="304" t="s">
        <v>550</v>
      </c>
      <c r="I63" s="1">
        <f t="shared" si="1"/>
        <v>940</v>
      </c>
    </row>
    <row r="64">
      <c r="A64" s="316">
        <v>53.0</v>
      </c>
      <c r="B64" s="317" t="s">
        <v>367</v>
      </c>
      <c r="C64" s="318">
        <v>31.0</v>
      </c>
      <c r="D64" s="307">
        <v>10.0</v>
      </c>
      <c r="E64" s="304"/>
      <c r="F64" s="316">
        <f t="shared" si="6"/>
        <v>310</v>
      </c>
      <c r="G64" s="319" t="s">
        <v>552</v>
      </c>
      <c r="H64" s="304" t="s">
        <v>550</v>
      </c>
      <c r="I64" s="1">
        <f t="shared" si="1"/>
        <v>310</v>
      </c>
    </row>
    <row r="65">
      <c r="B65" s="236" t="s">
        <v>308</v>
      </c>
      <c r="C65" s="283" t="s">
        <v>19</v>
      </c>
      <c r="I65" s="1">
        <f t="shared" si="1"/>
        <v>0</v>
      </c>
    </row>
    <row r="66">
      <c r="B66" s="52" t="s">
        <v>231</v>
      </c>
      <c r="C66" s="295">
        <v>23.0</v>
      </c>
      <c r="D66" s="280">
        <v>10.0</v>
      </c>
      <c r="F66" s="281">
        <f>D66*C66</f>
        <v>230</v>
      </c>
      <c r="I66" s="1">
        <f t="shared" si="1"/>
        <v>230</v>
      </c>
    </row>
    <row r="67">
      <c r="A67" s="313">
        <v>55.0</v>
      </c>
      <c r="B67" s="314" t="s">
        <v>369</v>
      </c>
      <c r="C67" s="115">
        <v>45.0</v>
      </c>
      <c r="D67" s="315">
        <v>10.0</v>
      </c>
      <c r="E67" s="313"/>
      <c r="F67" s="313">
        <f>C67*D67</f>
        <v>450</v>
      </c>
      <c r="G67" s="320" t="s">
        <v>553</v>
      </c>
      <c r="H67" s="313" t="s">
        <v>550</v>
      </c>
      <c r="I67" s="1">
        <f t="shared" si="1"/>
        <v>450</v>
      </c>
    </row>
    <row r="68">
      <c r="A68" s="212">
        <v>56.0</v>
      </c>
      <c r="B68" s="310" t="s">
        <v>416</v>
      </c>
      <c r="C68" s="296">
        <v>26.0</v>
      </c>
      <c r="D68" s="307">
        <v>10.0</v>
      </c>
      <c r="E68" s="304"/>
      <c r="F68" s="316">
        <f t="shared" ref="F68:F69" si="7">D68*C68</f>
        <v>260</v>
      </c>
      <c r="G68" s="304"/>
      <c r="H68" s="304" t="s">
        <v>550</v>
      </c>
      <c r="I68" s="1">
        <f t="shared" si="1"/>
        <v>260</v>
      </c>
    </row>
    <row r="69">
      <c r="A69" s="316">
        <v>57.0</v>
      </c>
      <c r="B69" s="317" t="s">
        <v>419</v>
      </c>
      <c r="C69" s="318">
        <f>234-9</f>
        <v>225</v>
      </c>
      <c r="D69" s="321">
        <v>10.0</v>
      </c>
      <c r="E69" s="316">
        <v>3216.5</v>
      </c>
      <c r="F69" s="316">
        <f t="shared" si="7"/>
        <v>2250</v>
      </c>
      <c r="G69" s="322" t="s">
        <v>554</v>
      </c>
      <c r="H69" s="316" t="s">
        <v>550</v>
      </c>
      <c r="I69" s="1">
        <f t="shared" si="1"/>
        <v>3216.5</v>
      </c>
    </row>
    <row r="70">
      <c r="A70" s="313">
        <v>103.0</v>
      </c>
      <c r="B70" s="314" t="s">
        <v>336</v>
      </c>
      <c r="C70" s="115">
        <v>21.0</v>
      </c>
      <c r="D70" s="315">
        <v>10.0</v>
      </c>
      <c r="E70" s="313"/>
      <c r="F70" s="313">
        <f>C70*D70</f>
        <v>210</v>
      </c>
      <c r="G70" s="313"/>
      <c r="H70" s="313" t="s">
        <v>550</v>
      </c>
      <c r="I70" s="1">
        <f t="shared" si="1"/>
        <v>210</v>
      </c>
    </row>
    <row r="71">
      <c r="A71" s="304">
        <v>58.0</v>
      </c>
      <c r="B71" s="305" t="s">
        <v>420</v>
      </c>
      <c r="C71" s="323">
        <v>15.0</v>
      </c>
      <c r="D71" s="307">
        <v>10.0</v>
      </c>
      <c r="E71" s="304"/>
      <c r="F71" s="304">
        <f>C71*10</f>
        <v>150</v>
      </c>
      <c r="G71" s="304"/>
      <c r="H71" s="304" t="s">
        <v>550</v>
      </c>
      <c r="I71" s="1">
        <f t="shared" si="1"/>
        <v>150</v>
      </c>
    </row>
    <row r="72">
      <c r="B72" s="52" t="s">
        <v>234</v>
      </c>
      <c r="C72" s="295">
        <v>52.0</v>
      </c>
      <c r="D72" s="280">
        <v>10.0</v>
      </c>
      <c r="I72" s="1">
        <f t="shared" si="1"/>
        <v>0</v>
      </c>
    </row>
    <row r="73">
      <c r="A73" s="313">
        <v>60.0</v>
      </c>
      <c r="B73" s="314" t="s">
        <v>372</v>
      </c>
      <c r="C73" s="115">
        <v>22.0</v>
      </c>
      <c r="D73" s="315">
        <v>10.0</v>
      </c>
      <c r="E73" s="313"/>
      <c r="F73" s="313">
        <f>C73*D73</f>
        <v>220</v>
      </c>
      <c r="G73" s="313"/>
      <c r="H73" s="313" t="s">
        <v>550</v>
      </c>
      <c r="I73" s="1">
        <f t="shared" si="1"/>
        <v>220</v>
      </c>
    </row>
    <row r="74">
      <c r="B74" s="149" t="s">
        <v>375</v>
      </c>
      <c r="C74" s="283" t="s">
        <v>19</v>
      </c>
      <c r="I74" s="1">
        <f t="shared" si="1"/>
        <v>0</v>
      </c>
    </row>
    <row r="75">
      <c r="A75" s="316">
        <v>62.0</v>
      </c>
      <c r="B75" s="317" t="s">
        <v>434</v>
      </c>
      <c r="C75" s="318">
        <v>30.0</v>
      </c>
      <c r="D75" s="321">
        <v>10.0</v>
      </c>
      <c r="E75" s="316"/>
      <c r="F75" s="316">
        <f t="shared" ref="F75:F76" si="8">D75*C75</f>
        <v>300</v>
      </c>
      <c r="G75" s="316"/>
      <c r="H75" s="316" t="s">
        <v>550</v>
      </c>
      <c r="I75" s="1">
        <f t="shared" si="1"/>
        <v>300</v>
      </c>
    </row>
    <row r="76">
      <c r="A76" s="212">
        <v>63.0</v>
      </c>
      <c r="B76" s="310" t="s">
        <v>438</v>
      </c>
      <c r="C76" s="296">
        <v>122.0</v>
      </c>
      <c r="D76" s="307">
        <v>10.0</v>
      </c>
      <c r="E76" s="304">
        <v>1424.01</v>
      </c>
      <c r="F76" s="316">
        <f t="shared" si="8"/>
        <v>1220</v>
      </c>
      <c r="G76" s="319" t="s">
        <v>555</v>
      </c>
      <c r="H76" s="304" t="s">
        <v>550</v>
      </c>
      <c r="I76" s="1">
        <f t="shared" si="1"/>
        <v>1424.01</v>
      </c>
    </row>
    <row r="77">
      <c r="B77" s="149" t="s">
        <v>525</v>
      </c>
      <c r="C77" s="324" t="s">
        <v>19</v>
      </c>
      <c r="I77" s="1">
        <f t="shared" si="1"/>
        <v>0</v>
      </c>
    </row>
    <row r="78">
      <c r="B78" s="67" t="s">
        <v>459</v>
      </c>
      <c r="C78" s="295">
        <v>18.0</v>
      </c>
      <c r="D78" s="280">
        <v>10.0</v>
      </c>
      <c r="F78" s="281">
        <f>D78*C78</f>
        <v>180</v>
      </c>
      <c r="I78" s="1">
        <f t="shared" si="1"/>
        <v>180</v>
      </c>
    </row>
    <row r="79">
      <c r="B79" s="52" t="s">
        <v>236</v>
      </c>
      <c r="C79" s="324" t="s">
        <v>19</v>
      </c>
      <c r="I79" s="1">
        <f t="shared" si="1"/>
        <v>0</v>
      </c>
    </row>
    <row r="80">
      <c r="B80" s="52" t="s">
        <v>238</v>
      </c>
      <c r="C80" s="324" t="s">
        <v>19</v>
      </c>
      <c r="I80" s="1">
        <f t="shared" si="1"/>
        <v>0</v>
      </c>
    </row>
    <row r="81">
      <c r="B81" s="52" t="s">
        <v>244</v>
      </c>
      <c r="C81" s="295">
        <v>15.0</v>
      </c>
      <c r="D81" s="280">
        <v>10.0</v>
      </c>
      <c r="F81" s="281">
        <f t="shared" ref="F81:F84" si="9">D81*C81</f>
        <v>150</v>
      </c>
      <c r="I81" s="1">
        <f t="shared" si="1"/>
        <v>150</v>
      </c>
    </row>
    <row r="82">
      <c r="B82" s="67" t="s">
        <v>379</v>
      </c>
      <c r="C82" s="295">
        <v>61.0</v>
      </c>
      <c r="D82" s="280">
        <v>10.0</v>
      </c>
      <c r="F82" s="281">
        <f t="shared" si="9"/>
        <v>610</v>
      </c>
      <c r="I82" s="1">
        <f t="shared" si="1"/>
        <v>610</v>
      </c>
    </row>
    <row r="83">
      <c r="B83" s="52" t="s">
        <v>246</v>
      </c>
      <c r="C83" s="295">
        <v>22.0</v>
      </c>
      <c r="D83" s="280">
        <v>10.0</v>
      </c>
      <c r="F83" s="281">
        <f t="shared" si="9"/>
        <v>220</v>
      </c>
      <c r="I83" s="1">
        <f t="shared" si="1"/>
        <v>220</v>
      </c>
    </row>
    <row r="84">
      <c r="B84" s="67" t="s">
        <v>381</v>
      </c>
      <c r="C84" s="295">
        <v>8.0</v>
      </c>
      <c r="D84" s="280">
        <v>10.0</v>
      </c>
      <c r="F84" s="281">
        <f t="shared" si="9"/>
        <v>80</v>
      </c>
      <c r="I84" s="1">
        <f t="shared" si="1"/>
        <v>80</v>
      </c>
    </row>
    <row r="85">
      <c r="A85" s="325">
        <v>71.0</v>
      </c>
      <c r="B85" s="314" t="s">
        <v>383</v>
      </c>
      <c r="C85" s="296">
        <v>109.0</v>
      </c>
      <c r="D85" s="106">
        <v>30.0</v>
      </c>
      <c r="E85" s="106"/>
      <c r="F85" s="106">
        <f>C85*10</f>
        <v>1090</v>
      </c>
      <c r="G85" s="132" t="s">
        <v>556</v>
      </c>
      <c r="I85" s="1">
        <f t="shared" si="1"/>
        <v>1090</v>
      </c>
    </row>
    <row r="86">
      <c r="B86" s="78" t="s">
        <v>161</v>
      </c>
      <c r="C86" s="324" t="s">
        <v>19</v>
      </c>
      <c r="I86" s="1">
        <f t="shared" si="1"/>
        <v>0</v>
      </c>
    </row>
    <row r="87">
      <c r="A87" s="316">
        <v>73.0</v>
      </c>
      <c r="B87" s="317" t="s">
        <v>387</v>
      </c>
      <c r="C87" s="326">
        <v>57.0</v>
      </c>
      <c r="D87" s="321">
        <v>10.0</v>
      </c>
      <c r="E87" s="316"/>
      <c r="F87" s="316">
        <f>D87*C87</f>
        <v>570</v>
      </c>
      <c r="G87" s="316"/>
      <c r="H87" s="316" t="s">
        <v>550</v>
      </c>
      <c r="I87" s="1">
        <f t="shared" si="1"/>
        <v>570</v>
      </c>
    </row>
    <row r="88">
      <c r="A88" s="313">
        <v>74.0</v>
      </c>
      <c r="B88" s="314" t="s">
        <v>322</v>
      </c>
      <c r="C88" s="115">
        <v>158.0</v>
      </c>
      <c r="D88" s="315">
        <v>10.0</v>
      </c>
      <c r="E88" s="313">
        <v>628.5</v>
      </c>
      <c r="F88" s="313">
        <f>C88*D88</f>
        <v>1580</v>
      </c>
      <c r="G88" s="320" t="s">
        <v>557</v>
      </c>
      <c r="H88" s="313" t="s">
        <v>550</v>
      </c>
      <c r="I88" s="1">
        <f t="shared" si="1"/>
        <v>1580</v>
      </c>
    </row>
    <row r="89">
      <c r="B89" s="67" t="s">
        <v>507</v>
      </c>
      <c r="C89" s="295">
        <v>50.0</v>
      </c>
      <c r="D89" s="280">
        <v>10.0</v>
      </c>
      <c r="F89" s="281">
        <f>D89*C89</f>
        <v>500</v>
      </c>
      <c r="I89" s="1">
        <f t="shared" si="1"/>
        <v>500</v>
      </c>
    </row>
    <row r="90">
      <c r="B90" s="215" t="s">
        <v>523</v>
      </c>
      <c r="C90" s="324" t="s">
        <v>19</v>
      </c>
      <c r="I90" s="1">
        <f t="shared" si="1"/>
        <v>0</v>
      </c>
    </row>
    <row r="91">
      <c r="A91" s="212">
        <v>77.0</v>
      </c>
      <c r="B91" s="310" t="s">
        <v>255</v>
      </c>
      <c r="C91" s="296">
        <v>32.0</v>
      </c>
      <c r="D91" s="106">
        <v>10.0</v>
      </c>
      <c r="E91" s="106"/>
      <c r="F91" s="281">
        <f>D91*C91</f>
        <v>320</v>
      </c>
      <c r="G91" s="132" t="s">
        <v>558</v>
      </c>
      <c r="I91" s="1">
        <f t="shared" si="1"/>
        <v>320</v>
      </c>
    </row>
    <row r="92">
      <c r="B92" s="260" t="s">
        <v>389</v>
      </c>
      <c r="C92" s="324" t="s">
        <v>19</v>
      </c>
      <c r="I92" s="1">
        <f t="shared" si="1"/>
        <v>0</v>
      </c>
    </row>
    <row r="93">
      <c r="B93" s="260" t="s">
        <v>390</v>
      </c>
      <c r="C93" s="324" t="s">
        <v>19</v>
      </c>
      <c r="I93" s="1">
        <f t="shared" si="1"/>
        <v>0</v>
      </c>
    </row>
    <row r="94">
      <c r="B94" s="260" t="s">
        <v>393</v>
      </c>
      <c r="C94" s="295">
        <v>54.0</v>
      </c>
      <c r="D94" s="280">
        <v>10.0</v>
      </c>
      <c r="F94" s="281">
        <f>C94*10</f>
        <v>540</v>
      </c>
      <c r="I94" s="1">
        <f t="shared" si="1"/>
        <v>540</v>
      </c>
    </row>
    <row r="95">
      <c r="A95" s="316">
        <v>81.0</v>
      </c>
      <c r="B95" s="317" t="s">
        <v>164</v>
      </c>
      <c r="C95" s="326">
        <v>74.0</v>
      </c>
      <c r="D95" s="321">
        <v>10.0</v>
      </c>
      <c r="E95" s="316"/>
      <c r="F95" s="316">
        <f t="shared" ref="F95:F98" si="10">D95*C95</f>
        <v>740</v>
      </c>
      <c r="G95" s="316"/>
      <c r="H95" s="316" t="s">
        <v>550</v>
      </c>
      <c r="I95" s="1">
        <f t="shared" si="1"/>
        <v>740</v>
      </c>
    </row>
    <row r="96">
      <c r="A96" s="304">
        <v>82.0</v>
      </c>
      <c r="B96" s="305" t="s">
        <v>443</v>
      </c>
      <c r="C96" s="323">
        <v>22.0</v>
      </c>
      <c r="D96" s="307">
        <v>10.0</v>
      </c>
      <c r="E96" s="304"/>
      <c r="F96" s="316">
        <f t="shared" si="10"/>
        <v>220</v>
      </c>
      <c r="G96" s="304"/>
      <c r="H96" s="304" t="s">
        <v>550</v>
      </c>
      <c r="I96" s="1">
        <f t="shared" si="1"/>
        <v>220</v>
      </c>
    </row>
    <row r="97">
      <c r="B97" s="52" t="s">
        <v>443</v>
      </c>
      <c r="C97" s="295">
        <v>47.0</v>
      </c>
      <c r="D97" s="280">
        <v>10.0</v>
      </c>
      <c r="F97">
        <f t="shared" si="10"/>
        <v>470</v>
      </c>
      <c r="I97" s="1">
        <f t="shared" si="1"/>
        <v>470</v>
      </c>
    </row>
    <row r="98">
      <c r="B98" s="67" t="s">
        <v>394</v>
      </c>
      <c r="C98" s="295">
        <v>181.0</v>
      </c>
      <c r="D98" s="280">
        <v>10.0</v>
      </c>
      <c r="F98">
        <f t="shared" si="10"/>
        <v>1810</v>
      </c>
      <c r="I98" s="1">
        <f t="shared" si="1"/>
        <v>1810</v>
      </c>
    </row>
    <row r="99">
      <c r="A99" s="313">
        <v>84.0</v>
      </c>
      <c r="B99" s="314" t="s">
        <v>327</v>
      </c>
      <c r="C99" s="117">
        <v>21.0</v>
      </c>
      <c r="D99" s="315">
        <v>10.0</v>
      </c>
      <c r="E99" s="313"/>
      <c r="F99" s="313">
        <f>C99*D99</f>
        <v>210</v>
      </c>
      <c r="G99" s="313"/>
      <c r="H99" s="313" t="s">
        <v>550</v>
      </c>
      <c r="I99" s="1">
        <f t="shared" si="1"/>
        <v>210</v>
      </c>
    </row>
    <row r="100">
      <c r="B100" s="52" t="s">
        <v>259</v>
      </c>
      <c r="C100" s="324" t="s">
        <v>19</v>
      </c>
      <c r="I100" s="1">
        <f t="shared" si="1"/>
        <v>0</v>
      </c>
    </row>
    <row r="101">
      <c r="B101" s="52" t="s">
        <v>457</v>
      </c>
      <c r="C101" s="295">
        <v>22.0</v>
      </c>
      <c r="D101" s="280">
        <v>10.0</v>
      </c>
      <c r="F101">
        <f>D101*C101</f>
        <v>220</v>
      </c>
      <c r="I101" s="1">
        <f t="shared" si="1"/>
        <v>220</v>
      </c>
    </row>
    <row r="102">
      <c r="B102" s="52" t="s">
        <v>261</v>
      </c>
      <c r="C102" s="324" t="s">
        <v>19</v>
      </c>
      <c r="I102" s="1">
        <f t="shared" si="1"/>
        <v>0</v>
      </c>
    </row>
    <row r="103">
      <c r="A103" s="313">
        <v>88.0</v>
      </c>
      <c r="B103" s="314" t="s">
        <v>398</v>
      </c>
      <c r="C103" s="117">
        <v>90.0</v>
      </c>
      <c r="D103" s="315">
        <v>10.0</v>
      </c>
      <c r="E103" s="313"/>
      <c r="F103" s="313">
        <f>C103*D103</f>
        <v>900</v>
      </c>
      <c r="G103" s="313"/>
      <c r="H103" s="313" t="s">
        <v>550</v>
      </c>
      <c r="I103" s="1">
        <f t="shared" si="1"/>
        <v>900</v>
      </c>
    </row>
    <row r="104">
      <c r="A104" s="316">
        <v>89.0</v>
      </c>
      <c r="B104" s="317" t="s">
        <v>400</v>
      </c>
      <c r="C104" s="318">
        <v>149.0</v>
      </c>
      <c r="D104" s="321">
        <v>10.0</v>
      </c>
      <c r="E104" s="316"/>
      <c r="F104" s="316">
        <f t="shared" ref="F104:F107" si="11">D104*C104</f>
        <v>1490</v>
      </c>
      <c r="G104" s="322" t="s">
        <v>559</v>
      </c>
      <c r="H104" s="316" t="s">
        <v>550</v>
      </c>
      <c r="I104" s="1">
        <f t="shared" si="1"/>
        <v>1490</v>
      </c>
    </row>
    <row r="105">
      <c r="B105" s="52" t="s">
        <v>271</v>
      </c>
      <c r="C105" s="295">
        <v>51.0</v>
      </c>
      <c r="D105" s="280">
        <v>10.0</v>
      </c>
      <c r="F105">
        <f t="shared" si="11"/>
        <v>510</v>
      </c>
      <c r="I105" s="1">
        <f t="shared" si="1"/>
        <v>510</v>
      </c>
    </row>
    <row r="106">
      <c r="B106" s="52" t="s">
        <v>276</v>
      </c>
      <c r="C106" s="295">
        <v>18.0</v>
      </c>
      <c r="D106" s="280">
        <v>10.0</v>
      </c>
      <c r="F106">
        <f t="shared" si="11"/>
        <v>180</v>
      </c>
      <c r="I106" s="1">
        <f t="shared" si="1"/>
        <v>180</v>
      </c>
    </row>
    <row r="107">
      <c r="B107" s="52" t="s">
        <v>299</v>
      </c>
      <c r="C107" s="295">
        <v>25.0</v>
      </c>
      <c r="D107" s="280">
        <v>10.0</v>
      </c>
      <c r="F107">
        <f t="shared" si="11"/>
        <v>250</v>
      </c>
      <c r="I107" s="1">
        <f t="shared" si="1"/>
        <v>250</v>
      </c>
    </row>
    <row r="108">
      <c r="A108" s="313">
        <v>94.0</v>
      </c>
      <c r="B108" s="314" t="s">
        <v>467</v>
      </c>
      <c r="C108" s="117">
        <v>57.0</v>
      </c>
      <c r="D108" s="315">
        <v>10.0</v>
      </c>
      <c r="E108" s="313">
        <v>251.5</v>
      </c>
      <c r="F108" s="313">
        <f>C108*D108</f>
        <v>570</v>
      </c>
      <c r="G108" s="320" t="s">
        <v>560</v>
      </c>
      <c r="H108" s="313" t="s">
        <v>550</v>
      </c>
      <c r="I108" s="1">
        <f t="shared" si="1"/>
        <v>570</v>
      </c>
    </row>
    <row r="109">
      <c r="A109" s="325">
        <v>95.0</v>
      </c>
      <c r="B109" s="327" t="s">
        <v>333</v>
      </c>
      <c r="C109" s="296">
        <v>128.0</v>
      </c>
      <c r="D109" s="106">
        <v>20.0</v>
      </c>
      <c r="E109" s="106"/>
      <c r="F109" s="281">
        <f t="shared" ref="F109:F112" si="12">D109*C109</f>
        <v>2560</v>
      </c>
      <c r="G109" s="132" t="s">
        <v>561</v>
      </c>
      <c r="H109" s="106" t="s">
        <v>548</v>
      </c>
      <c r="I109" s="1">
        <f t="shared" si="1"/>
        <v>2560</v>
      </c>
    </row>
    <row r="110">
      <c r="A110" s="316">
        <v>96.0</v>
      </c>
      <c r="B110" s="317" t="s">
        <v>446</v>
      </c>
      <c r="C110" s="318">
        <v>24.0</v>
      </c>
      <c r="D110" s="321">
        <v>10.0</v>
      </c>
      <c r="E110" s="316"/>
      <c r="F110" s="316">
        <f t="shared" si="12"/>
        <v>240</v>
      </c>
      <c r="G110" s="316"/>
      <c r="H110" s="316" t="s">
        <v>550</v>
      </c>
      <c r="I110" s="1">
        <f t="shared" si="1"/>
        <v>240</v>
      </c>
    </row>
    <row r="111">
      <c r="A111" s="316">
        <v>97.0</v>
      </c>
      <c r="B111" s="317" t="s">
        <v>450</v>
      </c>
      <c r="C111" s="318">
        <v>18.0</v>
      </c>
      <c r="D111" s="321">
        <v>10.0</v>
      </c>
      <c r="E111" s="316"/>
      <c r="F111" s="316">
        <f t="shared" si="12"/>
        <v>180</v>
      </c>
      <c r="G111" s="316"/>
      <c r="H111" s="316" t="s">
        <v>550</v>
      </c>
      <c r="I111" s="1">
        <f t="shared" si="1"/>
        <v>180</v>
      </c>
    </row>
    <row r="112">
      <c r="A112" s="304">
        <v>98.0</v>
      </c>
      <c r="B112" s="305" t="s">
        <v>405</v>
      </c>
      <c r="C112" s="323">
        <v>28.0</v>
      </c>
      <c r="D112" s="307">
        <v>10.0</v>
      </c>
      <c r="E112" s="304"/>
      <c r="F112" s="316">
        <f t="shared" si="12"/>
        <v>280</v>
      </c>
      <c r="G112" s="304"/>
      <c r="H112" s="304" t="s">
        <v>550</v>
      </c>
      <c r="I112" s="1">
        <f t="shared" si="1"/>
        <v>280</v>
      </c>
    </row>
    <row r="113">
      <c r="B113" s="149" t="s">
        <v>534</v>
      </c>
      <c r="C113" s="324" t="s">
        <v>19</v>
      </c>
      <c r="I113" s="1">
        <f t="shared" si="1"/>
        <v>0</v>
      </c>
    </row>
    <row r="114">
      <c r="B114" s="67" t="s">
        <v>530</v>
      </c>
      <c r="C114" s="324" t="s">
        <v>19</v>
      </c>
      <c r="I114" s="1">
        <f t="shared" si="1"/>
        <v>0</v>
      </c>
    </row>
    <row r="115">
      <c r="B115" s="67" t="s">
        <v>511</v>
      </c>
      <c r="C115" s="295">
        <v>82.0</v>
      </c>
      <c r="D115" s="280">
        <v>10.0</v>
      </c>
      <c r="F115" s="281">
        <f t="shared" ref="F115:F116" si="13">D115*C115</f>
        <v>820</v>
      </c>
      <c r="I115" s="1">
        <f t="shared" si="1"/>
        <v>820</v>
      </c>
    </row>
    <row r="116">
      <c r="A116" s="316">
        <v>101.0</v>
      </c>
      <c r="B116" s="328" t="s">
        <v>410</v>
      </c>
      <c r="C116" s="318">
        <v>120.0</v>
      </c>
      <c r="D116" s="321">
        <v>10.0</v>
      </c>
      <c r="E116" s="316">
        <v>214.0</v>
      </c>
      <c r="F116" s="316">
        <f t="shared" si="13"/>
        <v>1200</v>
      </c>
      <c r="G116" s="322" t="s">
        <v>562</v>
      </c>
      <c r="H116" s="316" t="s">
        <v>550</v>
      </c>
      <c r="I116" s="1">
        <f t="shared" si="1"/>
        <v>1200</v>
      </c>
    </row>
  </sheetData>
  <hyperlinks>
    <hyperlink r:id="rId1" ref="A2"/>
    <hyperlink r:id="rId2" ref="A5"/>
    <hyperlink r:id="rId3" ref="G17"/>
    <hyperlink r:id="rId4" ref="G48"/>
    <hyperlink r:id="rId5" ref="G64"/>
    <hyperlink r:id="rId6" ref="G67"/>
    <hyperlink r:id="rId7" ref="G69"/>
    <hyperlink r:id="rId8" ref="G76"/>
    <hyperlink r:id="rId9" ref="G85"/>
    <hyperlink r:id="rId10" location="gid=0" ref="G88"/>
    <hyperlink r:id="rId11" ref="G91"/>
    <hyperlink r:id="rId12" ref="G104"/>
    <hyperlink r:id="rId13" ref="G108"/>
    <hyperlink r:id="rId14" ref="G109"/>
    <hyperlink r:id="rId15" ref="G116"/>
  </hyperlinks>
  <printOptions/>
  <pageMargins bottom="0.75" footer="0.0" header="0.0" left="0.7" right="0.7" top="0.75"/>
  <pageSetup orientation="landscape"/>
  <drawing r:id="rId1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8.71"/>
    <col customWidth="1" min="2" max="2" width="38.43"/>
    <col customWidth="1" min="3" max="3" width="13.71"/>
    <col customWidth="1" min="4" max="4" width="8.57"/>
    <col customWidth="1" min="5" max="6" width="14.43"/>
    <col customWidth="1" hidden="1" min="7" max="7" width="14.43"/>
    <col customWidth="1" hidden="1" min="8" max="8" width="8.86"/>
    <col customWidth="1" hidden="1" min="9" max="9" width="8.71"/>
    <col customWidth="1" hidden="1" min="10" max="10" width="44.86"/>
    <col customWidth="1" min="11" max="11" width="25.0"/>
    <col customWidth="1" min="12" max="12" width="31.14"/>
    <col customWidth="1" min="13" max="21" width="14.43"/>
  </cols>
  <sheetData>
    <row r="1">
      <c r="A1" s="103" t="s">
        <v>258</v>
      </c>
      <c r="B1" s="103" t="s">
        <v>2</v>
      </c>
      <c r="C1" s="329" t="s">
        <v>12</v>
      </c>
      <c r="D1" s="330" t="s">
        <v>22</v>
      </c>
      <c r="E1" s="330" t="s">
        <v>563</v>
      </c>
      <c r="F1" s="330" t="s">
        <v>564</v>
      </c>
      <c r="G1" s="330" t="s">
        <v>26</v>
      </c>
      <c r="H1" s="330" t="s">
        <v>27</v>
      </c>
      <c r="I1" s="330" t="s">
        <v>565</v>
      </c>
      <c r="J1" s="331" t="s">
        <v>44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</row>
    <row r="2">
      <c r="A2" s="332">
        <v>3.0</v>
      </c>
      <c r="B2" s="333" t="s">
        <v>50</v>
      </c>
      <c r="C2" s="333" t="s">
        <v>60</v>
      </c>
      <c r="D2" s="334" t="s">
        <v>69</v>
      </c>
      <c r="E2" s="335" t="s">
        <v>19</v>
      </c>
      <c r="F2" s="336" t="s">
        <v>577</v>
      </c>
      <c r="G2" s="334" t="s">
        <v>71</v>
      </c>
      <c r="H2" s="334" t="s">
        <v>72</v>
      </c>
      <c r="I2" s="332">
        <v>30.0</v>
      </c>
      <c r="J2" s="334" t="s">
        <v>87</v>
      </c>
      <c r="K2">
        <v>1.0</v>
      </c>
      <c r="L2">
        <v>1.0</v>
      </c>
      <c r="M2">
        <v>0.0</v>
      </c>
      <c r="N2">
        <v>1.0</v>
      </c>
      <c r="O2">
        <v>0.0</v>
      </c>
      <c r="P2">
        <v>0.0</v>
      </c>
      <c r="Q2">
        <v>0.0</v>
      </c>
      <c r="R2">
        <v>0.0</v>
      </c>
      <c r="S2">
        <v>0.0</v>
      </c>
      <c r="T2">
        <v>0.0</v>
      </c>
      <c r="U2" t="s">
        <v>578</v>
      </c>
    </row>
    <row r="3">
      <c r="A3" s="332">
        <v>4.0</v>
      </c>
      <c r="B3" s="334" t="s">
        <v>88</v>
      </c>
      <c r="C3" s="334" t="s">
        <v>11</v>
      </c>
      <c r="D3" s="334" t="s">
        <v>69</v>
      </c>
      <c r="E3" s="335" t="s">
        <v>19</v>
      </c>
      <c r="F3" s="336" t="s">
        <v>579</v>
      </c>
      <c r="G3" s="334"/>
      <c r="H3" s="334" t="s">
        <v>107</v>
      </c>
      <c r="I3" s="332">
        <v>80.0</v>
      </c>
      <c r="J3" s="334"/>
      <c r="K3">
        <v>1.0</v>
      </c>
      <c r="L3">
        <v>1.0</v>
      </c>
      <c r="M3">
        <v>1.0</v>
      </c>
      <c r="N3">
        <v>1.0</v>
      </c>
      <c r="P3">
        <v>1.0</v>
      </c>
      <c r="S3">
        <v>1.0</v>
      </c>
      <c r="U3" t="s">
        <v>580</v>
      </c>
    </row>
    <row r="4">
      <c r="A4" s="332">
        <v>7.0</v>
      </c>
      <c r="B4" s="334" t="s">
        <v>116</v>
      </c>
      <c r="C4" s="334" t="s">
        <v>23</v>
      </c>
      <c r="D4" s="334" t="s">
        <v>69</v>
      </c>
      <c r="E4" s="335" t="s">
        <v>19</v>
      </c>
      <c r="F4" s="336" t="s">
        <v>581</v>
      </c>
      <c r="G4" s="334" t="s">
        <v>71</v>
      </c>
      <c r="H4" s="334" t="s">
        <v>72</v>
      </c>
      <c r="I4" s="332">
        <v>20.0</v>
      </c>
      <c r="J4" s="334" t="s">
        <v>126</v>
      </c>
      <c r="K4">
        <v>0.0</v>
      </c>
      <c r="L4">
        <v>0.0</v>
      </c>
      <c r="M4">
        <v>1.0</v>
      </c>
      <c r="N4">
        <v>0.0</v>
      </c>
      <c r="O4">
        <v>0.0</v>
      </c>
      <c r="P4">
        <v>1.0</v>
      </c>
      <c r="Q4">
        <v>0.0</v>
      </c>
      <c r="R4">
        <v>0.0</v>
      </c>
      <c r="S4">
        <v>0.0</v>
      </c>
      <c r="T4">
        <v>0.0</v>
      </c>
      <c r="U4" t="s">
        <v>580</v>
      </c>
    </row>
    <row r="5">
      <c r="A5" s="332">
        <v>8.0</v>
      </c>
      <c r="B5" s="334" t="s">
        <v>128</v>
      </c>
      <c r="C5" s="334" t="s">
        <v>60</v>
      </c>
      <c r="D5" s="334" t="s">
        <v>69</v>
      </c>
      <c r="E5" s="335" t="s">
        <v>19</v>
      </c>
      <c r="F5" s="336" t="s">
        <v>577</v>
      </c>
      <c r="G5" s="334" t="s">
        <v>71</v>
      </c>
      <c r="H5" s="334" t="s">
        <v>72</v>
      </c>
      <c r="I5" s="332">
        <v>30.0</v>
      </c>
      <c r="J5" s="334" t="s">
        <v>87</v>
      </c>
      <c r="K5">
        <v>1.0</v>
      </c>
      <c r="L5">
        <v>1.0</v>
      </c>
      <c r="M5">
        <v>0.0</v>
      </c>
      <c r="N5">
        <v>1.0</v>
      </c>
      <c r="O5">
        <v>0.0</v>
      </c>
      <c r="P5">
        <v>0.0</v>
      </c>
      <c r="Q5">
        <v>0.0</v>
      </c>
      <c r="R5">
        <v>0.0</v>
      </c>
      <c r="S5">
        <v>0.0</v>
      </c>
      <c r="T5">
        <v>0.0</v>
      </c>
      <c r="U5" t="s">
        <v>578</v>
      </c>
    </row>
    <row r="6">
      <c r="A6" s="332">
        <v>10.0</v>
      </c>
      <c r="B6" s="334" t="s">
        <v>131</v>
      </c>
      <c r="C6" s="334" t="s">
        <v>60</v>
      </c>
      <c r="D6" s="334" t="s">
        <v>69</v>
      </c>
      <c r="E6" s="335" t="s">
        <v>19</v>
      </c>
      <c r="F6" s="336" t="s">
        <v>577</v>
      </c>
      <c r="G6" s="334" t="s">
        <v>71</v>
      </c>
      <c r="H6" s="334" t="s">
        <v>72</v>
      </c>
      <c r="I6" s="332">
        <v>30.0</v>
      </c>
      <c r="J6" s="334" t="s">
        <v>87</v>
      </c>
      <c r="K6">
        <v>1.0</v>
      </c>
      <c r="L6">
        <v>1.0</v>
      </c>
      <c r="M6">
        <v>0.0</v>
      </c>
      <c r="N6">
        <v>1.0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0.0</v>
      </c>
      <c r="U6" t="s">
        <v>578</v>
      </c>
    </row>
    <row r="7">
      <c r="A7" s="332">
        <v>12.0</v>
      </c>
      <c r="B7" s="334" t="s">
        <v>138</v>
      </c>
      <c r="C7" s="334" t="s">
        <v>139</v>
      </c>
      <c r="D7" s="334" t="s">
        <v>69</v>
      </c>
      <c r="E7" s="335" t="s">
        <v>19</v>
      </c>
      <c r="F7" s="336" t="s">
        <v>587</v>
      </c>
      <c r="G7" s="334" t="s">
        <v>143</v>
      </c>
      <c r="H7" s="334" t="s">
        <v>144</v>
      </c>
      <c r="I7" s="332">
        <v>150.0</v>
      </c>
      <c r="J7" s="334" t="s">
        <v>146</v>
      </c>
      <c r="K7">
        <v>0.0</v>
      </c>
      <c r="L7">
        <v>1.0</v>
      </c>
      <c r="M7">
        <v>1.0</v>
      </c>
      <c r="N7">
        <v>1.0</v>
      </c>
      <c r="O7">
        <v>1.0</v>
      </c>
      <c r="P7">
        <v>1.0</v>
      </c>
      <c r="Q7">
        <v>0.0</v>
      </c>
      <c r="R7">
        <v>0.0</v>
      </c>
      <c r="S7">
        <v>0.0</v>
      </c>
      <c r="T7">
        <v>0.0</v>
      </c>
      <c r="U7" t="s">
        <v>578</v>
      </c>
    </row>
    <row r="8">
      <c r="A8" s="337">
        <v>13.0</v>
      </c>
      <c r="B8" s="338" t="s">
        <v>275</v>
      </c>
      <c r="C8" s="338" t="s">
        <v>24</v>
      </c>
      <c r="D8" s="339" t="s">
        <v>79</v>
      </c>
      <c r="E8" s="340" t="s">
        <v>588</v>
      </c>
      <c r="F8" s="341" t="s">
        <v>589</v>
      </c>
      <c r="G8" s="338" t="s">
        <v>143</v>
      </c>
      <c r="H8" s="338" t="s">
        <v>144</v>
      </c>
      <c r="I8" s="337">
        <v>120.0</v>
      </c>
      <c r="J8" s="338" t="s">
        <v>590</v>
      </c>
      <c r="K8" s="138">
        <v>1.0</v>
      </c>
      <c r="L8" s="138">
        <v>1.0</v>
      </c>
      <c r="M8" s="138">
        <v>0.0</v>
      </c>
      <c r="N8" s="138">
        <v>0.0</v>
      </c>
      <c r="O8" s="138">
        <v>0.0</v>
      </c>
      <c r="P8" s="138">
        <v>0.0</v>
      </c>
      <c r="Q8" s="138">
        <v>1.0</v>
      </c>
      <c r="R8" s="138">
        <v>0.0</v>
      </c>
      <c r="S8" s="342">
        <v>1.0</v>
      </c>
      <c r="T8" s="138">
        <v>0.0</v>
      </c>
      <c r="U8" s="342" t="s">
        <v>578</v>
      </c>
      <c r="V8" s="138"/>
      <c r="W8" s="138"/>
      <c r="X8" s="138"/>
      <c r="Y8" s="138"/>
      <c r="Z8" s="138"/>
    </row>
    <row r="9">
      <c r="A9" s="332">
        <v>17.0</v>
      </c>
      <c r="B9" s="334" t="s">
        <v>282</v>
      </c>
      <c r="C9" s="334" t="s">
        <v>58</v>
      </c>
      <c r="D9" s="343" t="s">
        <v>69</v>
      </c>
      <c r="E9" s="334" t="s">
        <v>69</v>
      </c>
      <c r="F9" s="334" t="s">
        <v>591</v>
      </c>
      <c r="G9" s="334" t="s">
        <v>71</v>
      </c>
      <c r="H9" s="334"/>
      <c r="I9" s="334"/>
      <c r="J9" s="334"/>
      <c r="K9" s="89">
        <v>0.0</v>
      </c>
      <c r="L9" s="89">
        <v>1.0</v>
      </c>
      <c r="M9" s="89">
        <v>0.0</v>
      </c>
      <c r="N9" s="89">
        <v>1.0</v>
      </c>
      <c r="O9" s="89">
        <v>0.0</v>
      </c>
      <c r="P9" s="89">
        <v>0.0</v>
      </c>
      <c r="Q9" s="89">
        <v>0.0</v>
      </c>
      <c r="R9" s="89">
        <v>0.0</v>
      </c>
      <c r="S9" s="89">
        <v>1.0</v>
      </c>
      <c r="T9" s="89">
        <v>0.0</v>
      </c>
      <c r="U9" s="89" t="s">
        <v>578</v>
      </c>
      <c r="V9" s="89"/>
      <c r="W9" s="89"/>
      <c r="X9" s="89"/>
      <c r="Y9" s="89"/>
      <c r="Z9" s="89"/>
    </row>
    <row r="10">
      <c r="A10" s="332">
        <v>19.0</v>
      </c>
      <c r="B10" s="334" t="s">
        <v>147</v>
      </c>
      <c r="C10" s="334" t="s">
        <v>60</v>
      </c>
      <c r="D10" s="334" t="s">
        <v>69</v>
      </c>
      <c r="E10" s="335" t="s">
        <v>19</v>
      </c>
      <c r="F10" s="336" t="s">
        <v>577</v>
      </c>
      <c r="G10" s="334" t="s">
        <v>71</v>
      </c>
      <c r="H10" s="334" t="s">
        <v>72</v>
      </c>
      <c r="I10" s="332">
        <v>30.0</v>
      </c>
      <c r="J10" s="334" t="s">
        <v>87</v>
      </c>
      <c r="K10">
        <v>1.0</v>
      </c>
      <c r="L10">
        <v>1.0</v>
      </c>
      <c r="M10">
        <v>0.0</v>
      </c>
      <c r="N10">
        <v>1.0</v>
      </c>
      <c r="O10">
        <v>0.0</v>
      </c>
      <c r="P10">
        <v>0.0</v>
      </c>
      <c r="Q10">
        <v>0.0</v>
      </c>
      <c r="R10">
        <v>0.0</v>
      </c>
      <c r="S10">
        <v>0.0</v>
      </c>
      <c r="T10">
        <v>0.0</v>
      </c>
      <c r="U10" t="s">
        <v>578</v>
      </c>
    </row>
    <row r="11">
      <c r="A11" s="337">
        <v>21.0</v>
      </c>
      <c r="B11" s="338" t="s">
        <v>346</v>
      </c>
      <c r="C11" s="338" t="s">
        <v>52</v>
      </c>
      <c r="D11" s="338" t="s">
        <v>69</v>
      </c>
      <c r="E11" s="340" t="s">
        <v>69</v>
      </c>
      <c r="F11" s="338"/>
      <c r="G11" s="338" t="s">
        <v>143</v>
      </c>
      <c r="H11" s="338" t="s">
        <v>144</v>
      </c>
      <c r="I11" s="337">
        <v>50.0</v>
      </c>
      <c r="J11" s="338" t="s">
        <v>214</v>
      </c>
      <c r="K11" s="138">
        <v>0.0</v>
      </c>
      <c r="L11" s="138">
        <v>0.0</v>
      </c>
      <c r="M11" s="138">
        <v>0.0</v>
      </c>
      <c r="N11" s="138">
        <v>0.0</v>
      </c>
      <c r="O11" s="138">
        <v>0.0</v>
      </c>
      <c r="P11" s="138">
        <v>0.0</v>
      </c>
      <c r="Q11" s="138">
        <v>1.0</v>
      </c>
      <c r="R11" s="138">
        <v>0.0</v>
      </c>
      <c r="S11" s="138">
        <v>0.0</v>
      </c>
      <c r="T11" s="138">
        <v>0.0</v>
      </c>
      <c r="U11" s="138" t="s">
        <v>578</v>
      </c>
      <c r="V11" s="138"/>
      <c r="W11" s="138"/>
      <c r="X11" s="138"/>
      <c r="Y11" s="138"/>
      <c r="Z11" s="138"/>
    </row>
    <row r="12">
      <c r="A12" s="344">
        <v>23.0</v>
      </c>
      <c r="B12" s="345" t="s">
        <v>152</v>
      </c>
      <c r="C12" s="345" t="s">
        <v>139</v>
      </c>
      <c r="D12" s="346" t="s">
        <v>69</v>
      </c>
      <c r="E12" s="347" t="s">
        <v>19</v>
      </c>
      <c r="F12" s="348" t="s">
        <v>592</v>
      </c>
      <c r="G12" s="346" t="s">
        <v>143</v>
      </c>
      <c r="H12" s="346" t="s">
        <v>165</v>
      </c>
      <c r="I12" s="349">
        <v>100.0</v>
      </c>
      <c r="J12" s="346" t="s">
        <v>175</v>
      </c>
      <c r="K12">
        <v>0.0</v>
      </c>
      <c r="L12">
        <v>0.0</v>
      </c>
      <c r="M12">
        <v>0.0</v>
      </c>
      <c r="N12" s="280">
        <v>1.0</v>
      </c>
      <c r="O12">
        <v>1.0</v>
      </c>
      <c r="P12">
        <v>0.0</v>
      </c>
      <c r="Q12">
        <v>0.0</v>
      </c>
      <c r="R12">
        <v>0.0</v>
      </c>
      <c r="S12">
        <v>0.0</v>
      </c>
      <c r="T12">
        <v>0.0</v>
      </c>
      <c r="U12" t="s">
        <v>578</v>
      </c>
    </row>
    <row r="13">
      <c r="A13" s="332">
        <v>25.0</v>
      </c>
      <c r="B13" s="334" t="s">
        <v>178</v>
      </c>
      <c r="C13" s="334" t="s">
        <v>180</v>
      </c>
      <c r="D13" s="334" t="s">
        <v>69</v>
      </c>
      <c r="E13" s="335" t="s">
        <v>19</v>
      </c>
      <c r="F13" s="336" t="s">
        <v>593</v>
      </c>
      <c r="G13" s="334" t="s">
        <v>71</v>
      </c>
      <c r="H13" s="334" t="s">
        <v>72</v>
      </c>
      <c r="I13" s="332">
        <v>40.0</v>
      </c>
      <c r="J13" s="334" t="s">
        <v>186</v>
      </c>
      <c r="K13" s="350" t="s">
        <v>19</v>
      </c>
      <c r="L13" s="350" t="s">
        <v>19</v>
      </c>
      <c r="M13" s="350" t="s">
        <v>19</v>
      </c>
      <c r="N13" s="350" t="s">
        <v>19</v>
      </c>
      <c r="O13" s="350" t="s">
        <v>19</v>
      </c>
      <c r="P13" s="350" t="s">
        <v>19</v>
      </c>
      <c r="Q13" s="350" t="s">
        <v>19</v>
      </c>
      <c r="R13" s="350" t="s">
        <v>19</v>
      </c>
      <c r="S13" s="350" t="s">
        <v>19</v>
      </c>
      <c r="T13" s="351" t="s">
        <v>19</v>
      </c>
      <c r="U13" t="s">
        <v>578</v>
      </c>
    </row>
    <row r="14">
      <c r="A14" s="332">
        <v>29.0</v>
      </c>
      <c r="B14" s="334" t="s">
        <v>201</v>
      </c>
      <c r="C14" s="334" t="s">
        <v>202</v>
      </c>
      <c r="D14" s="334" t="s">
        <v>69</v>
      </c>
      <c r="E14" s="335" t="s">
        <v>19</v>
      </c>
      <c r="F14" s="336" t="s">
        <v>594</v>
      </c>
      <c r="G14" s="334" t="s">
        <v>209</v>
      </c>
      <c r="H14" s="334" t="s">
        <v>144</v>
      </c>
      <c r="I14" s="332">
        <v>120.0</v>
      </c>
      <c r="J14" s="334" t="s">
        <v>214</v>
      </c>
      <c r="K14">
        <v>0.0</v>
      </c>
      <c r="L14">
        <v>1.0</v>
      </c>
      <c r="M14">
        <v>1.0</v>
      </c>
      <c r="N14">
        <v>1.0</v>
      </c>
      <c r="O14">
        <v>0.0</v>
      </c>
      <c r="P14">
        <v>0.0</v>
      </c>
      <c r="Q14">
        <v>1.0</v>
      </c>
      <c r="R14">
        <v>0.0</v>
      </c>
      <c r="S14">
        <v>0.0</v>
      </c>
      <c r="T14">
        <v>0.0</v>
      </c>
      <c r="U14" t="s">
        <v>578</v>
      </c>
    </row>
    <row r="15">
      <c r="A15" s="332">
        <v>31.0</v>
      </c>
      <c r="B15" s="334" t="s">
        <v>215</v>
      </c>
      <c r="C15" s="334" t="s">
        <v>216</v>
      </c>
      <c r="D15" s="334" t="s">
        <v>69</v>
      </c>
      <c r="E15" s="335" t="s">
        <v>19</v>
      </c>
      <c r="F15" s="336" t="s">
        <v>595</v>
      </c>
      <c r="G15" s="334"/>
      <c r="H15" s="334" t="s">
        <v>72</v>
      </c>
      <c r="I15" s="332">
        <v>40.0</v>
      </c>
      <c r="J15" s="334" t="s">
        <v>221</v>
      </c>
      <c r="K15">
        <v>0.0</v>
      </c>
      <c r="L15">
        <v>1.0</v>
      </c>
      <c r="M15">
        <v>1.0</v>
      </c>
      <c r="N15">
        <v>1.0</v>
      </c>
      <c r="O15">
        <v>1.0</v>
      </c>
      <c r="P15">
        <v>0.0</v>
      </c>
      <c r="Q15">
        <v>0.0</v>
      </c>
      <c r="R15">
        <v>0.0</v>
      </c>
      <c r="S15">
        <v>0.0</v>
      </c>
      <c r="T15">
        <v>0.0</v>
      </c>
      <c r="U15" t="s">
        <v>578</v>
      </c>
    </row>
    <row r="16">
      <c r="A16" s="332">
        <v>38.0</v>
      </c>
      <c r="B16" s="334" t="s">
        <v>222</v>
      </c>
      <c r="C16" s="334" t="s">
        <v>60</v>
      </c>
      <c r="D16" s="334" t="s">
        <v>69</v>
      </c>
      <c r="E16" s="335" t="s">
        <v>19</v>
      </c>
      <c r="F16" s="336" t="s">
        <v>577</v>
      </c>
      <c r="G16" s="334" t="s">
        <v>71</v>
      </c>
      <c r="H16" s="334" t="s">
        <v>72</v>
      </c>
      <c r="I16" s="332">
        <v>30.0</v>
      </c>
      <c r="J16" s="334" t="s">
        <v>87</v>
      </c>
      <c r="K16">
        <v>1.0</v>
      </c>
      <c r="L16">
        <v>1.0</v>
      </c>
      <c r="M16">
        <v>0.0</v>
      </c>
      <c r="N16">
        <v>1.0</v>
      </c>
      <c r="O16">
        <v>0.0</v>
      </c>
      <c r="P16">
        <v>0.0</v>
      </c>
      <c r="Q16">
        <v>0.0</v>
      </c>
      <c r="R16">
        <v>0.0</v>
      </c>
      <c r="S16">
        <v>0.0</v>
      </c>
      <c r="T16">
        <v>0.0</v>
      </c>
      <c r="U16" t="s">
        <v>578</v>
      </c>
    </row>
    <row r="17">
      <c r="A17" s="352">
        <v>42.0</v>
      </c>
      <c r="B17" s="353" t="s">
        <v>228</v>
      </c>
      <c r="C17" s="353" t="s">
        <v>180</v>
      </c>
      <c r="D17" s="353" t="s">
        <v>69</v>
      </c>
      <c r="E17" s="335" t="s">
        <v>19</v>
      </c>
      <c r="F17" s="354" t="s">
        <v>596</v>
      </c>
      <c r="G17" s="353" t="s">
        <v>71</v>
      </c>
      <c r="H17" s="353" t="s">
        <v>72</v>
      </c>
      <c r="I17" s="352">
        <v>40.0</v>
      </c>
      <c r="J17" s="353" t="s">
        <v>186</v>
      </c>
      <c r="K17" s="350" t="s">
        <v>19</v>
      </c>
      <c r="L17" s="350" t="s">
        <v>19</v>
      </c>
      <c r="M17" s="350" t="s">
        <v>19</v>
      </c>
      <c r="N17" s="350" t="s">
        <v>19</v>
      </c>
      <c r="O17" s="350" t="s">
        <v>19</v>
      </c>
      <c r="P17" s="350" t="s">
        <v>19</v>
      </c>
      <c r="Q17" s="350" t="s">
        <v>19</v>
      </c>
      <c r="R17" s="350" t="s">
        <v>19</v>
      </c>
      <c r="S17" s="350" t="s">
        <v>19</v>
      </c>
      <c r="T17" s="351" t="s">
        <v>19</v>
      </c>
      <c r="U17" t="s">
        <v>578</v>
      </c>
    </row>
    <row r="18">
      <c r="A18" s="332">
        <v>54.0</v>
      </c>
      <c r="B18" s="334" t="s">
        <v>231</v>
      </c>
      <c r="C18" s="334" t="s">
        <v>60</v>
      </c>
      <c r="D18" s="334" t="s">
        <v>69</v>
      </c>
      <c r="E18" s="335" t="s">
        <v>19</v>
      </c>
      <c r="F18" s="336" t="s">
        <v>577</v>
      </c>
      <c r="G18" s="334" t="s">
        <v>71</v>
      </c>
      <c r="H18" s="334" t="s">
        <v>72</v>
      </c>
      <c r="I18" s="332">
        <v>30.0</v>
      </c>
      <c r="J18" s="334" t="s">
        <v>87</v>
      </c>
      <c r="K18">
        <v>1.0</v>
      </c>
      <c r="L18">
        <v>1.0</v>
      </c>
      <c r="M18">
        <v>0.0</v>
      </c>
      <c r="N18">
        <v>1.0</v>
      </c>
      <c r="O18">
        <v>0.0</v>
      </c>
      <c r="P18">
        <v>0.0</v>
      </c>
      <c r="Q18">
        <v>0.0</v>
      </c>
      <c r="R18">
        <v>0.0</v>
      </c>
      <c r="S18">
        <v>0.0</v>
      </c>
      <c r="T18">
        <v>0.0</v>
      </c>
      <c r="U18" t="s">
        <v>578</v>
      </c>
    </row>
    <row r="19">
      <c r="A19" s="332">
        <v>59.0</v>
      </c>
      <c r="B19" s="334" t="s">
        <v>234</v>
      </c>
      <c r="C19" s="334" t="s">
        <v>60</v>
      </c>
      <c r="D19" s="334" t="s">
        <v>69</v>
      </c>
      <c r="E19" s="335" t="s">
        <v>19</v>
      </c>
      <c r="F19" s="336" t="s">
        <v>577</v>
      </c>
      <c r="G19" s="334" t="s">
        <v>71</v>
      </c>
      <c r="H19" s="334" t="s">
        <v>72</v>
      </c>
      <c r="I19" s="332">
        <v>30.0</v>
      </c>
      <c r="J19" s="334" t="s">
        <v>87</v>
      </c>
      <c r="K19">
        <v>1.0</v>
      </c>
      <c r="L19">
        <v>1.0</v>
      </c>
      <c r="M19">
        <v>0.0</v>
      </c>
      <c r="N19">
        <v>1.0</v>
      </c>
      <c r="O19">
        <v>0.0</v>
      </c>
      <c r="P19">
        <v>0.0</v>
      </c>
      <c r="Q19">
        <v>0.0</v>
      </c>
      <c r="R19">
        <v>0.0</v>
      </c>
      <c r="S19">
        <v>0.0</v>
      </c>
      <c r="T19">
        <v>0.0</v>
      </c>
      <c r="U19" t="s">
        <v>578</v>
      </c>
    </row>
    <row r="20">
      <c r="A20" s="332">
        <v>65.0</v>
      </c>
      <c r="B20" s="334" t="s">
        <v>236</v>
      </c>
      <c r="C20" s="334" t="s">
        <v>180</v>
      </c>
      <c r="D20" s="334" t="s">
        <v>69</v>
      </c>
      <c r="E20" s="335" t="s">
        <v>19</v>
      </c>
      <c r="F20" s="336" t="s">
        <v>597</v>
      </c>
      <c r="G20" s="334" t="s">
        <v>71</v>
      </c>
      <c r="H20" s="334" t="s">
        <v>72</v>
      </c>
      <c r="I20" s="332">
        <v>40.0</v>
      </c>
      <c r="J20" s="334" t="s">
        <v>186</v>
      </c>
      <c r="K20" s="350" t="s">
        <v>19</v>
      </c>
      <c r="L20" s="350" t="s">
        <v>19</v>
      </c>
      <c r="M20" s="350" t="s">
        <v>19</v>
      </c>
      <c r="N20" s="350" t="s">
        <v>19</v>
      </c>
      <c r="O20" s="350" t="s">
        <v>19</v>
      </c>
      <c r="P20" s="350" t="s">
        <v>19</v>
      </c>
      <c r="Q20" s="350" t="s">
        <v>19</v>
      </c>
      <c r="R20" s="350" t="s">
        <v>19</v>
      </c>
      <c r="S20" s="350" t="s">
        <v>19</v>
      </c>
      <c r="T20" s="351" t="s">
        <v>19</v>
      </c>
      <c r="U20" t="s">
        <v>578</v>
      </c>
    </row>
    <row r="21">
      <c r="A21" s="332">
        <v>66.0</v>
      </c>
      <c r="B21" s="334" t="s">
        <v>238</v>
      </c>
      <c r="C21" s="334" t="s">
        <v>52</v>
      </c>
      <c r="D21" s="334" t="s">
        <v>69</v>
      </c>
      <c r="E21" s="335" t="s">
        <v>19</v>
      </c>
      <c r="F21" s="336" t="s">
        <v>598</v>
      </c>
      <c r="G21" s="334" t="s">
        <v>143</v>
      </c>
      <c r="H21" s="334" t="s">
        <v>144</v>
      </c>
      <c r="I21" s="332">
        <v>120.0</v>
      </c>
      <c r="J21" s="334" t="s">
        <v>214</v>
      </c>
      <c r="K21">
        <v>0.0</v>
      </c>
      <c r="L21">
        <v>0.0</v>
      </c>
      <c r="M21">
        <v>0.0</v>
      </c>
      <c r="N21">
        <v>1.0</v>
      </c>
      <c r="O21">
        <v>0.0</v>
      </c>
      <c r="P21">
        <v>0.0</v>
      </c>
      <c r="Q21">
        <v>1.0</v>
      </c>
      <c r="R21">
        <v>0.0</v>
      </c>
      <c r="S21">
        <v>0.0</v>
      </c>
      <c r="T21">
        <v>0.0</v>
      </c>
      <c r="U21" t="s">
        <v>578</v>
      </c>
    </row>
    <row r="22">
      <c r="A22" s="332">
        <v>67.0</v>
      </c>
      <c r="B22" s="334" t="s">
        <v>244</v>
      </c>
      <c r="C22" s="334" t="s">
        <v>60</v>
      </c>
      <c r="D22" s="334" t="s">
        <v>69</v>
      </c>
      <c r="E22" s="335" t="s">
        <v>19</v>
      </c>
      <c r="F22" s="336" t="s">
        <v>577</v>
      </c>
      <c r="G22" s="334" t="s">
        <v>71</v>
      </c>
      <c r="H22" s="334" t="s">
        <v>72</v>
      </c>
      <c r="I22" s="332">
        <v>30.0</v>
      </c>
      <c r="J22" s="334" t="s">
        <v>87</v>
      </c>
      <c r="K22">
        <v>1.0</v>
      </c>
      <c r="L22">
        <v>1.0</v>
      </c>
      <c r="M22">
        <v>0.0</v>
      </c>
      <c r="N22">
        <v>1.0</v>
      </c>
      <c r="O22">
        <v>0.0</v>
      </c>
      <c r="P22">
        <v>0.0</v>
      </c>
      <c r="Q22">
        <v>0.0</v>
      </c>
      <c r="R22">
        <v>0.0</v>
      </c>
      <c r="S22">
        <v>0.0</v>
      </c>
      <c r="T22">
        <v>0.0</v>
      </c>
      <c r="U22" t="s">
        <v>578</v>
      </c>
    </row>
    <row r="23">
      <c r="A23" s="332">
        <v>69.0</v>
      </c>
      <c r="B23" s="334" t="s">
        <v>246</v>
      </c>
      <c r="C23" s="334" t="s">
        <v>60</v>
      </c>
      <c r="D23" s="334" t="s">
        <v>69</v>
      </c>
      <c r="E23" s="335" t="s">
        <v>19</v>
      </c>
      <c r="F23" s="336" t="s">
        <v>577</v>
      </c>
      <c r="G23" s="334" t="s">
        <v>71</v>
      </c>
      <c r="H23" s="334" t="s">
        <v>72</v>
      </c>
      <c r="I23" s="332">
        <v>30.0</v>
      </c>
      <c r="J23" s="334" t="s">
        <v>87</v>
      </c>
      <c r="K23">
        <v>1.0</v>
      </c>
      <c r="L23">
        <v>1.0</v>
      </c>
      <c r="M23">
        <v>0.0</v>
      </c>
      <c r="N23">
        <v>1.0</v>
      </c>
      <c r="O23">
        <v>0.0</v>
      </c>
      <c r="P23">
        <v>0.0</v>
      </c>
      <c r="Q23">
        <v>0.0</v>
      </c>
      <c r="R23">
        <v>0.0</v>
      </c>
      <c r="S23">
        <v>0.0</v>
      </c>
      <c r="T23">
        <v>0.0</v>
      </c>
      <c r="U23" t="s">
        <v>578</v>
      </c>
    </row>
    <row r="24">
      <c r="A24" s="355">
        <v>72.0</v>
      </c>
      <c r="B24" s="356" t="s">
        <v>161</v>
      </c>
      <c r="C24" s="356" t="s">
        <v>58</v>
      </c>
      <c r="D24" s="356" t="s">
        <v>251</v>
      </c>
      <c r="E24" s="347" t="s">
        <v>19</v>
      </c>
      <c r="F24" s="357" t="s">
        <v>599</v>
      </c>
      <c r="G24" s="356" t="s">
        <v>71</v>
      </c>
      <c r="H24" s="356" t="s">
        <v>252</v>
      </c>
      <c r="I24" s="356">
        <v>70.0</v>
      </c>
      <c r="J24" s="356" t="s">
        <v>253</v>
      </c>
      <c r="K24">
        <v>0.0</v>
      </c>
      <c r="L24">
        <v>0.0</v>
      </c>
      <c r="M24">
        <v>1.0</v>
      </c>
      <c r="N24">
        <v>1.0</v>
      </c>
      <c r="O24">
        <v>0.0</v>
      </c>
      <c r="P24">
        <v>0.0</v>
      </c>
      <c r="Q24">
        <v>0.0</v>
      </c>
      <c r="R24">
        <v>0.0</v>
      </c>
      <c r="S24">
        <v>0.0</v>
      </c>
      <c r="T24">
        <v>0.0</v>
      </c>
      <c r="U24" t="s">
        <v>578</v>
      </c>
    </row>
    <row r="25">
      <c r="A25" s="332">
        <v>77.0</v>
      </c>
      <c r="B25" s="334" t="s">
        <v>255</v>
      </c>
      <c r="C25" s="334" t="s">
        <v>23</v>
      </c>
      <c r="D25" s="334" t="s">
        <v>69</v>
      </c>
      <c r="E25" s="335" t="s">
        <v>19</v>
      </c>
      <c r="F25" s="336" t="s">
        <v>600</v>
      </c>
      <c r="G25" s="334" t="s">
        <v>71</v>
      </c>
      <c r="H25" s="334" t="s">
        <v>72</v>
      </c>
      <c r="I25" s="332">
        <v>20.0</v>
      </c>
      <c r="J25" s="334" t="s">
        <v>126</v>
      </c>
      <c r="K25">
        <v>1.0</v>
      </c>
      <c r="L25">
        <v>1.0</v>
      </c>
      <c r="M25">
        <v>1.0</v>
      </c>
      <c r="N25">
        <v>0.0</v>
      </c>
      <c r="O25">
        <v>0.0</v>
      </c>
      <c r="P25">
        <v>0.0</v>
      </c>
      <c r="Q25">
        <v>0.0</v>
      </c>
      <c r="R25">
        <v>0.0</v>
      </c>
      <c r="S25">
        <v>1.0</v>
      </c>
      <c r="T25">
        <v>0.0</v>
      </c>
      <c r="U25" t="s">
        <v>580</v>
      </c>
    </row>
    <row r="26">
      <c r="A26" s="332">
        <v>85.0</v>
      </c>
      <c r="B26" s="334" t="s">
        <v>259</v>
      </c>
      <c r="C26" s="334" t="s">
        <v>60</v>
      </c>
      <c r="D26" s="334" t="s">
        <v>69</v>
      </c>
      <c r="E26" s="335" t="s">
        <v>19</v>
      </c>
      <c r="F26" s="336" t="s">
        <v>577</v>
      </c>
      <c r="G26" s="334" t="s">
        <v>71</v>
      </c>
      <c r="H26" s="334" t="s">
        <v>72</v>
      </c>
      <c r="I26" s="332">
        <v>30.0</v>
      </c>
      <c r="J26" s="334" t="s">
        <v>87</v>
      </c>
      <c r="K26">
        <v>1.0</v>
      </c>
      <c r="L26">
        <v>1.0</v>
      </c>
      <c r="M26">
        <v>0.0</v>
      </c>
      <c r="N26">
        <v>1.0</v>
      </c>
      <c r="O26">
        <v>0.0</v>
      </c>
      <c r="P26">
        <v>0.0</v>
      </c>
      <c r="Q26">
        <v>0.0</v>
      </c>
      <c r="R26">
        <v>0.0</v>
      </c>
      <c r="S26">
        <v>0.0</v>
      </c>
      <c r="T26">
        <v>0.0</v>
      </c>
      <c r="U26" t="s">
        <v>578</v>
      </c>
    </row>
    <row r="27">
      <c r="A27" s="332">
        <v>91.0</v>
      </c>
      <c r="B27" s="334" t="s">
        <v>271</v>
      </c>
      <c r="C27" s="334" t="s">
        <v>60</v>
      </c>
      <c r="D27" s="334" t="s">
        <v>69</v>
      </c>
      <c r="E27" s="335" t="s">
        <v>19</v>
      </c>
      <c r="F27" s="336" t="s">
        <v>577</v>
      </c>
      <c r="G27" s="334" t="s">
        <v>71</v>
      </c>
      <c r="H27" s="334" t="s">
        <v>72</v>
      </c>
      <c r="I27" s="332">
        <v>30.0</v>
      </c>
      <c r="J27" s="334" t="s">
        <v>87</v>
      </c>
      <c r="K27">
        <v>1.0</v>
      </c>
      <c r="L27">
        <v>1.0</v>
      </c>
      <c r="M27">
        <v>0.0</v>
      </c>
      <c r="N27">
        <v>1.0</v>
      </c>
      <c r="O27">
        <v>0.0</v>
      </c>
      <c r="P27">
        <v>0.0</v>
      </c>
      <c r="Q27">
        <v>0.0</v>
      </c>
      <c r="R27">
        <v>0.0</v>
      </c>
      <c r="S27">
        <v>0.0</v>
      </c>
      <c r="T27">
        <v>0.0</v>
      </c>
      <c r="U27" t="s">
        <v>578</v>
      </c>
    </row>
    <row r="28">
      <c r="A28" s="332">
        <v>92.0</v>
      </c>
      <c r="B28" s="334" t="s">
        <v>276</v>
      </c>
      <c r="C28" s="334" t="s">
        <v>216</v>
      </c>
      <c r="D28" s="334" t="s">
        <v>69</v>
      </c>
      <c r="E28" s="335" t="s">
        <v>19</v>
      </c>
      <c r="F28" s="336" t="s">
        <v>601</v>
      </c>
      <c r="G28" s="334" t="s">
        <v>209</v>
      </c>
      <c r="H28" s="334" t="s">
        <v>72</v>
      </c>
      <c r="I28" s="332">
        <v>40.0</v>
      </c>
      <c r="J28" s="334" t="s">
        <v>281</v>
      </c>
      <c r="K28">
        <v>1.0</v>
      </c>
      <c r="L28">
        <v>1.0</v>
      </c>
      <c r="M28">
        <v>1.0</v>
      </c>
      <c r="N28">
        <v>1.0</v>
      </c>
      <c r="O28">
        <v>1.0</v>
      </c>
      <c r="P28">
        <v>1.0</v>
      </c>
      <c r="Q28">
        <v>0.0</v>
      </c>
      <c r="R28">
        <v>0.0</v>
      </c>
      <c r="S28">
        <v>0.0</v>
      </c>
      <c r="T28">
        <v>0.0</v>
      </c>
      <c r="U28" t="s">
        <v>578</v>
      </c>
    </row>
    <row r="29">
      <c r="A29" s="332">
        <v>93.0</v>
      </c>
      <c r="B29" s="334" t="s">
        <v>299</v>
      </c>
      <c r="C29" s="334" t="s">
        <v>60</v>
      </c>
      <c r="D29" s="334" t="s">
        <v>69</v>
      </c>
      <c r="E29" s="335" t="s">
        <v>19</v>
      </c>
      <c r="F29" s="336" t="s">
        <v>577</v>
      </c>
      <c r="G29" s="334" t="s">
        <v>71</v>
      </c>
      <c r="H29" s="334" t="s">
        <v>72</v>
      </c>
      <c r="I29" s="332">
        <v>30.0</v>
      </c>
      <c r="J29" s="334" t="s">
        <v>87</v>
      </c>
      <c r="K29">
        <v>1.0</v>
      </c>
      <c r="L29">
        <v>1.0</v>
      </c>
      <c r="M29">
        <v>0.0</v>
      </c>
      <c r="N29">
        <v>1.0</v>
      </c>
      <c r="O29">
        <v>0.0</v>
      </c>
      <c r="P29">
        <v>0.0</v>
      </c>
      <c r="Q29">
        <v>0.0</v>
      </c>
      <c r="R29">
        <v>0.0</v>
      </c>
      <c r="S29">
        <v>0.0</v>
      </c>
      <c r="T29">
        <v>0.0</v>
      </c>
      <c r="U29" t="s">
        <v>578</v>
      </c>
    </row>
    <row r="30">
      <c r="A30" s="358">
        <v>26.0</v>
      </c>
      <c r="B30" s="359" t="s">
        <v>151</v>
      </c>
      <c r="C30" s="360" t="s">
        <v>58</v>
      </c>
      <c r="D30" s="360" t="s">
        <v>69</v>
      </c>
      <c r="E30" s="360" t="s">
        <v>588</v>
      </c>
      <c r="F30" s="361" t="s">
        <v>602</v>
      </c>
      <c r="G30" s="360" t="s">
        <v>71</v>
      </c>
      <c r="H30" s="360"/>
      <c r="I30" s="360"/>
      <c r="J30" s="360"/>
      <c r="K30" s="362">
        <v>0.0</v>
      </c>
      <c r="L30" s="362">
        <v>1.0</v>
      </c>
      <c r="M30" s="362">
        <v>0.0</v>
      </c>
      <c r="N30" s="362">
        <v>1.0</v>
      </c>
      <c r="O30" s="362">
        <v>0.0</v>
      </c>
      <c r="P30" s="362">
        <v>0.0</v>
      </c>
      <c r="Q30" s="362">
        <v>0.0</v>
      </c>
      <c r="R30" s="362">
        <v>0.0</v>
      </c>
      <c r="S30" s="362">
        <v>0.0</v>
      </c>
      <c r="T30" s="138">
        <v>0.0</v>
      </c>
      <c r="U30" s="138" t="s">
        <v>578</v>
      </c>
    </row>
    <row r="31">
      <c r="A31" s="332">
        <v>40.0</v>
      </c>
      <c r="B31" s="334" t="s">
        <v>154</v>
      </c>
      <c r="C31" s="334" t="s">
        <v>58</v>
      </c>
      <c r="D31" s="334" t="s">
        <v>69</v>
      </c>
      <c r="E31" s="334" t="s">
        <v>69</v>
      </c>
      <c r="F31" s="336" t="s">
        <v>603</v>
      </c>
      <c r="G31" s="334" t="s">
        <v>71</v>
      </c>
      <c r="H31" s="334"/>
      <c r="I31" s="334"/>
      <c r="J31" s="334"/>
      <c r="K31" s="89">
        <v>0.0</v>
      </c>
      <c r="L31" s="89">
        <v>1.0</v>
      </c>
      <c r="M31" s="89">
        <v>0.0</v>
      </c>
      <c r="N31" s="89">
        <v>1.0</v>
      </c>
      <c r="O31" s="89">
        <v>0.0</v>
      </c>
      <c r="P31" s="89">
        <v>1.0</v>
      </c>
      <c r="Q31" s="89">
        <v>0.0</v>
      </c>
      <c r="R31" s="89">
        <v>0.0</v>
      </c>
      <c r="S31" s="89">
        <v>1.0</v>
      </c>
      <c r="T31" s="89">
        <v>0.0</v>
      </c>
      <c r="U31" s="89" t="s">
        <v>580</v>
      </c>
      <c r="V31" s="89"/>
      <c r="W31" s="89"/>
      <c r="X31" s="89"/>
      <c r="Y31" s="89"/>
      <c r="Z31" s="89"/>
    </row>
    <row r="32">
      <c r="A32" s="337">
        <v>87.0</v>
      </c>
      <c r="B32" s="338" t="s">
        <v>261</v>
      </c>
      <c r="C32" s="338" t="s">
        <v>58</v>
      </c>
      <c r="D32" s="338" t="s">
        <v>69</v>
      </c>
      <c r="E32" s="338" t="s">
        <v>69</v>
      </c>
      <c r="F32" s="341" t="s">
        <v>604</v>
      </c>
      <c r="G32" s="338" t="s">
        <v>209</v>
      </c>
      <c r="H32" s="338" t="s">
        <v>265</v>
      </c>
      <c r="I32" s="338">
        <v>150.0</v>
      </c>
      <c r="J32" s="338" t="s">
        <v>605</v>
      </c>
      <c r="K32" s="138">
        <v>0.0</v>
      </c>
      <c r="L32" s="138">
        <v>1.0</v>
      </c>
      <c r="M32" s="138">
        <v>1.0</v>
      </c>
      <c r="N32" s="138">
        <v>1.0</v>
      </c>
      <c r="O32" s="138">
        <v>0.0</v>
      </c>
      <c r="P32" s="138">
        <v>1.0</v>
      </c>
      <c r="Q32" s="138">
        <v>0.0</v>
      </c>
      <c r="R32" s="138">
        <v>1.0</v>
      </c>
      <c r="S32" s="138">
        <v>1.0</v>
      </c>
      <c r="T32" s="138">
        <v>0.0</v>
      </c>
      <c r="U32" s="138" t="s">
        <v>578</v>
      </c>
    </row>
    <row r="33">
      <c r="A33" s="332">
        <v>2.0</v>
      </c>
      <c r="B33" s="334" t="s">
        <v>104</v>
      </c>
      <c r="C33" s="334" t="s">
        <v>58</v>
      </c>
      <c r="D33" s="334" t="s">
        <v>606</v>
      </c>
      <c r="E33" s="334" t="s">
        <v>588</v>
      </c>
      <c r="F33" s="336" t="s">
        <v>607</v>
      </c>
      <c r="G33" s="334" t="s">
        <v>71</v>
      </c>
      <c r="H33" s="334" t="s">
        <v>115</v>
      </c>
      <c r="J33" s="334"/>
      <c r="K33">
        <v>0.0</v>
      </c>
      <c r="L33">
        <v>0.0</v>
      </c>
      <c r="M33">
        <v>0.0</v>
      </c>
      <c r="N33">
        <v>0.0</v>
      </c>
      <c r="O33">
        <v>0.0</v>
      </c>
      <c r="P33">
        <v>0.0</v>
      </c>
      <c r="Q33">
        <v>0.0</v>
      </c>
      <c r="R33">
        <v>0.0</v>
      </c>
      <c r="S33">
        <v>1.0</v>
      </c>
      <c r="T33">
        <v>0.0</v>
      </c>
      <c r="U33" t="s">
        <v>578</v>
      </c>
    </row>
    <row r="34">
      <c r="A34" s="363">
        <v>104.0</v>
      </c>
      <c r="B34" s="364" t="s">
        <v>308</v>
      </c>
      <c r="C34" s="364" t="s">
        <v>86</v>
      </c>
      <c r="D34" s="365" t="s">
        <v>606</v>
      </c>
      <c r="E34" s="364" t="s">
        <v>69</v>
      </c>
      <c r="F34" s="366" t="s">
        <v>608</v>
      </c>
      <c r="G34" s="364"/>
      <c r="H34" s="364"/>
      <c r="I34" s="364"/>
      <c r="J34" s="364"/>
      <c r="K34">
        <v>0.0</v>
      </c>
      <c r="L34">
        <v>1.0</v>
      </c>
      <c r="M34">
        <v>0.0</v>
      </c>
      <c r="N34">
        <v>0.0</v>
      </c>
      <c r="O34">
        <v>0.0</v>
      </c>
      <c r="P34">
        <v>1.0</v>
      </c>
      <c r="Q34">
        <v>0.0</v>
      </c>
      <c r="R34">
        <v>0.0</v>
      </c>
      <c r="S34">
        <v>1.0</v>
      </c>
      <c r="T34">
        <v>0.0</v>
      </c>
      <c r="U34" t="s">
        <v>580</v>
      </c>
    </row>
    <row r="35">
      <c r="A35" s="367">
        <v>9.0</v>
      </c>
      <c r="B35" s="368" t="s">
        <v>242</v>
      </c>
      <c r="C35" s="368" t="s">
        <v>58</v>
      </c>
      <c r="D35" s="369" t="s">
        <v>606</v>
      </c>
      <c r="E35" s="368" t="s">
        <v>588</v>
      </c>
      <c r="F35" s="370" t="s">
        <v>609</v>
      </c>
      <c r="G35" s="368" t="s">
        <v>71</v>
      </c>
      <c r="H35" s="368" t="s">
        <v>250</v>
      </c>
      <c r="J35" s="368"/>
      <c r="K35">
        <v>0.0</v>
      </c>
      <c r="L35">
        <v>0.0</v>
      </c>
      <c r="M35">
        <v>0.0</v>
      </c>
      <c r="N35">
        <v>0.0</v>
      </c>
      <c r="O35">
        <v>0.0</v>
      </c>
      <c r="P35">
        <v>1.0</v>
      </c>
      <c r="Q35">
        <v>0.0</v>
      </c>
      <c r="R35">
        <v>0.0</v>
      </c>
      <c r="S35">
        <v>1.0</v>
      </c>
      <c r="T35">
        <v>0.0</v>
      </c>
      <c r="U35" t="s">
        <v>578</v>
      </c>
    </row>
    <row r="36">
      <c r="A36" s="349">
        <v>11.0</v>
      </c>
      <c r="B36" s="346" t="s">
        <v>278</v>
      </c>
      <c r="C36" s="346" t="s">
        <v>58</v>
      </c>
      <c r="D36" s="346" t="s">
        <v>79</v>
      </c>
      <c r="E36" s="346" t="s">
        <v>588</v>
      </c>
      <c r="F36" s="371" t="s">
        <v>610</v>
      </c>
      <c r="G36" s="346" t="s">
        <v>165</v>
      </c>
      <c r="H36" s="346" t="s">
        <v>165</v>
      </c>
      <c r="I36" s="346" t="s">
        <v>165</v>
      </c>
      <c r="J36" s="346" t="s">
        <v>165</v>
      </c>
      <c r="K36">
        <v>0.0</v>
      </c>
      <c r="L36">
        <v>0.0</v>
      </c>
      <c r="M36">
        <v>0.0</v>
      </c>
      <c r="N36">
        <v>0.0</v>
      </c>
      <c r="O36">
        <v>0.0</v>
      </c>
      <c r="P36">
        <v>0.0</v>
      </c>
      <c r="Q36">
        <v>0.0</v>
      </c>
      <c r="R36">
        <v>1.0</v>
      </c>
      <c r="S36">
        <v>0.0</v>
      </c>
      <c r="T36">
        <v>0.0</v>
      </c>
      <c r="U36" t="s">
        <v>578</v>
      </c>
    </row>
    <row r="37">
      <c r="A37" s="332">
        <v>15.0</v>
      </c>
      <c r="B37" s="334" t="s">
        <v>312</v>
      </c>
      <c r="C37" s="372" t="s">
        <v>139</v>
      </c>
      <c r="D37" s="334" t="s">
        <v>79</v>
      </c>
      <c r="E37" s="334" t="s">
        <v>588</v>
      </c>
      <c r="F37" s="336" t="s">
        <v>611</v>
      </c>
      <c r="G37" s="334" t="s">
        <v>143</v>
      </c>
      <c r="H37" s="334" t="s">
        <v>165</v>
      </c>
      <c r="I37" s="334" t="s">
        <v>165</v>
      </c>
      <c r="J37" s="334" t="s">
        <v>165</v>
      </c>
      <c r="K37">
        <v>0.0</v>
      </c>
      <c r="L37">
        <v>0.0</v>
      </c>
      <c r="M37">
        <v>1.0</v>
      </c>
      <c r="N37">
        <v>0.0</v>
      </c>
      <c r="O37">
        <v>0.0</v>
      </c>
      <c r="P37">
        <v>1.0</v>
      </c>
      <c r="Q37">
        <v>1.0</v>
      </c>
      <c r="R37">
        <v>0.0</v>
      </c>
      <c r="S37">
        <v>0.0</v>
      </c>
      <c r="T37" s="280">
        <v>1.0</v>
      </c>
      <c r="U37" t="s">
        <v>578</v>
      </c>
    </row>
    <row r="38">
      <c r="A38" s="344">
        <v>27.0</v>
      </c>
      <c r="B38" s="345" t="s">
        <v>356</v>
      </c>
      <c r="C38" s="346" t="s">
        <v>216</v>
      </c>
      <c r="D38" s="346" t="s">
        <v>79</v>
      </c>
      <c r="E38" s="346" t="s">
        <v>588</v>
      </c>
      <c r="F38" s="346" t="s">
        <v>612</v>
      </c>
      <c r="G38" s="346"/>
      <c r="H38" s="346"/>
      <c r="I38" s="346"/>
      <c r="J38" s="346"/>
      <c r="K38">
        <v>1.0</v>
      </c>
      <c r="L38">
        <v>0.0</v>
      </c>
      <c r="M38">
        <v>0.0</v>
      </c>
      <c r="N38">
        <v>0.0</v>
      </c>
      <c r="O38">
        <v>0.0</v>
      </c>
      <c r="P38">
        <v>0.0</v>
      </c>
      <c r="Q38">
        <v>1.0</v>
      </c>
      <c r="R38">
        <v>0.0</v>
      </c>
      <c r="S38">
        <v>0.0</v>
      </c>
      <c r="T38">
        <v>0.0</v>
      </c>
      <c r="U38" t="s">
        <v>578</v>
      </c>
    </row>
    <row r="39">
      <c r="A39" s="344">
        <v>33.0</v>
      </c>
      <c r="B39" s="345" t="s">
        <v>487</v>
      </c>
      <c r="C39" s="345" t="s">
        <v>58</v>
      </c>
      <c r="D39" s="346" t="s">
        <v>79</v>
      </c>
      <c r="E39" s="346" t="s">
        <v>588</v>
      </c>
      <c r="F39" s="371" t="s">
        <v>613</v>
      </c>
      <c r="G39" s="346" t="s">
        <v>71</v>
      </c>
      <c r="H39" s="346"/>
      <c r="I39" s="346"/>
      <c r="J39" s="346"/>
      <c r="K39">
        <v>0.0</v>
      </c>
      <c r="L39">
        <v>0.0</v>
      </c>
      <c r="M39">
        <v>1.0</v>
      </c>
      <c r="N39">
        <v>1.0</v>
      </c>
      <c r="O39">
        <v>0.0</v>
      </c>
      <c r="P39">
        <v>1.0</v>
      </c>
      <c r="Q39">
        <v>0.0</v>
      </c>
      <c r="R39">
        <v>0.0</v>
      </c>
      <c r="S39">
        <v>0.0</v>
      </c>
      <c r="T39">
        <v>0.0</v>
      </c>
      <c r="U39" t="s">
        <v>578</v>
      </c>
    </row>
    <row r="40">
      <c r="A40" s="373">
        <v>34.0</v>
      </c>
      <c r="B40" s="374" t="s">
        <v>495</v>
      </c>
      <c r="C40" s="374" t="s">
        <v>409</v>
      </c>
      <c r="D40" s="374" t="s">
        <v>79</v>
      </c>
      <c r="E40" s="374" t="s">
        <v>588</v>
      </c>
      <c r="F40" s="374" t="s">
        <v>613</v>
      </c>
      <c r="G40" s="374" t="s">
        <v>71</v>
      </c>
      <c r="H40" s="374"/>
      <c r="I40" s="374"/>
      <c r="J40" s="374"/>
      <c r="K40">
        <v>0.0</v>
      </c>
      <c r="L40">
        <v>0.0</v>
      </c>
      <c r="M40">
        <v>1.0</v>
      </c>
      <c r="N40">
        <v>1.0</v>
      </c>
      <c r="O40">
        <v>0.0</v>
      </c>
      <c r="P40">
        <v>1.0</v>
      </c>
      <c r="Q40">
        <v>0.0</v>
      </c>
      <c r="R40">
        <v>0.0</v>
      </c>
      <c r="S40">
        <v>0.0</v>
      </c>
      <c r="T40">
        <v>0.0</v>
      </c>
      <c r="U40" t="s">
        <v>578</v>
      </c>
    </row>
    <row r="41">
      <c r="A41" s="367">
        <v>35.0</v>
      </c>
      <c r="B41" s="368" t="s">
        <v>502</v>
      </c>
      <c r="C41" s="368" t="s">
        <v>58</v>
      </c>
      <c r="D41" s="368" t="s">
        <v>79</v>
      </c>
      <c r="E41" s="368" t="s">
        <v>588</v>
      </c>
      <c r="F41" s="368" t="s">
        <v>613</v>
      </c>
      <c r="G41" s="368" t="s">
        <v>71</v>
      </c>
      <c r="H41" s="368"/>
      <c r="I41" s="368"/>
      <c r="J41" s="368"/>
      <c r="K41">
        <v>0.0</v>
      </c>
      <c r="L41">
        <v>0.0</v>
      </c>
      <c r="M41">
        <v>1.0</v>
      </c>
      <c r="N41">
        <v>1.0</v>
      </c>
      <c r="O41">
        <v>0.0</v>
      </c>
      <c r="P41">
        <v>1.0</v>
      </c>
      <c r="Q41">
        <v>0.0</v>
      </c>
      <c r="R41">
        <v>0.0</v>
      </c>
      <c r="S41">
        <v>0.0</v>
      </c>
      <c r="T41">
        <v>0.0</v>
      </c>
      <c r="U41" t="s">
        <v>578</v>
      </c>
    </row>
    <row r="42">
      <c r="A42" s="373">
        <v>36.0</v>
      </c>
      <c r="B42" s="374" t="s">
        <v>516</v>
      </c>
      <c r="C42" s="374" t="s">
        <v>58</v>
      </c>
      <c r="D42" s="374" t="s">
        <v>79</v>
      </c>
      <c r="E42" s="374" t="s">
        <v>588</v>
      </c>
      <c r="F42" s="374" t="s">
        <v>613</v>
      </c>
      <c r="G42" s="374" t="s">
        <v>71</v>
      </c>
      <c r="H42" s="374"/>
      <c r="I42" s="374"/>
      <c r="J42" s="374"/>
      <c r="K42">
        <v>0.0</v>
      </c>
      <c r="L42">
        <v>0.0</v>
      </c>
      <c r="M42">
        <v>1.0</v>
      </c>
      <c r="N42">
        <v>1.0</v>
      </c>
      <c r="O42">
        <v>0.0</v>
      </c>
      <c r="P42">
        <v>1.0</v>
      </c>
      <c r="Q42">
        <v>0.0</v>
      </c>
      <c r="R42">
        <v>0.0</v>
      </c>
      <c r="S42">
        <v>0.0</v>
      </c>
      <c r="T42">
        <v>0.0</v>
      </c>
      <c r="U42" t="s">
        <v>578</v>
      </c>
    </row>
    <row r="43">
      <c r="A43" s="332">
        <v>37.0</v>
      </c>
      <c r="B43" s="334" t="s">
        <v>407</v>
      </c>
      <c r="C43" s="334" t="s">
        <v>409</v>
      </c>
      <c r="D43" s="334" t="s">
        <v>79</v>
      </c>
      <c r="E43" s="334" t="s">
        <v>588</v>
      </c>
      <c r="F43" s="334" t="s">
        <v>613</v>
      </c>
      <c r="G43" s="334" t="s">
        <v>71</v>
      </c>
      <c r="H43" s="334"/>
      <c r="I43" s="334"/>
      <c r="J43" s="334"/>
      <c r="K43">
        <v>0.0</v>
      </c>
      <c r="L43">
        <v>0.0</v>
      </c>
      <c r="M43">
        <v>1.0</v>
      </c>
      <c r="N43">
        <v>1.0</v>
      </c>
      <c r="O43">
        <v>0.0</v>
      </c>
      <c r="P43">
        <v>1.0</v>
      </c>
      <c r="Q43">
        <v>0.0</v>
      </c>
      <c r="R43">
        <v>0.0</v>
      </c>
      <c r="S43">
        <v>0.0</v>
      </c>
      <c r="T43">
        <v>0.0</v>
      </c>
      <c r="U43" t="s">
        <v>578</v>
      </c>
    </row>
    <row r="44">
      <c r="A44" s="349">
        <v>51.0</v>
      </c>
      <c r="B44" s="346" t="s">
        <v>415</v>
      </c>
      <c r="C44" s="346" t="s">
        <v>58</v>
      </c>
      <c r="D44" s="346" t="s">
        <v>79</v>
      </c>
      <c r="E44" s="346" t="s">
        <v>588</v>
      </c>
      <c r="F44" s="371" t="s">
        <v>614</v>
      </c>
      <c r="G44" s="346" t="s">
        <v>71</v>
      </c>
      <c r="H44" s="375" t="s">
        <v>401</v>
      </c>
      <c r="I44" s="375" t="s">
        <v>401</v>
      </c>
      <c r="J44" s="375" t="s">
        <v>401</v>
      </c>
      <c r="K44">
        <v>0.0</v>
      </c>
      <c r="L44">
        <v>0.0</v>
      </c>
      <c r="M44">
        <v>0.0</v>
      </c>
      <c r="N44">
        <v>0.0</v>
      </c>
      <c r="O44">
        <v>0.0</v>
      </c>
      <c r="P44">
        <v>0.0</v>
      </c>
      <c r="Q44">
        <v>0.0</v>
      </c>
      <c r="R44">
        <v>0.0</v>
      </c>
      <c r="S44">
        <v>1.0</v>
      </c>
      <c r="T44">
        <v>0.0</v>
      </c>
      <c r="U44" t="s">
        <v>578</v>
      </c>
    </row>
    <row r="45">
      <c r="A45" s="376">
        <v>61.0</v>
      </c>
      <c r="B45" s="377" t="s">
        <v>375</v>
      </c>
      <c r="C45" s="377" t="s">
        <v>216</v>
      </c>
      <c r="D45" s="377" t="s">
        <v>79</v>
      </c>
      <c r="E45" s="377" t="s">
        <v>588</v>
      </c>
      <c r="F45" s="378" t="s">
        <v>615</v>
      </c>
      <c r="G45" s="377"/>
      <c r="H45" s="377"/>
      <c r="I45" s="377"/>
      <c r="J45" s="377"/>
      <c r="K45">
        <v>1.0</v>
      </c>
      <c r="L45">
        <v>0.0</v>
      </c>
      <c r="M45">
        <v>1.0</v>
      </c>
      <c r="N45">
        <v>0.0</v>
      </c>
      <c r="O45">
        <v>0.0</v>
      </c>
      <c r="P45">
        <v>1.0</v>
      </c>
      <c r="Q45">
        <v>0.0</v>
      </c>
      <c r="R45">
        <v>0.0</v>
      </c>
      <c r="S45">
        <v>0.0</v>
      </c>
      <c r="T45">
        <v>0.0</v>
      </c>
      <c r="U45" t="s">
        <v>578</v>
      </c>
    </row>
    <row r="46">
      <c r="A46" s="349">
        <v>75.0</v>
      </c>
      <c r="B46" s="346" t="s">
        <v>507</v>
      </c>
      <c r="C46" s="346" t="s">
        <v>86</v>
      </c>
      <c r="D46" s="346" t="s">
        <v>79</v>
      </c>
      <c r="E46" s="346" t="s">
        <v>588</v>
      </c>
      <c r="F46" s="371" t="s">
        <v>616</v>
      </c>
      <c r="G46" s="346"/>
      <c r="H46" s="346"/>
      <c r="I46" s="346"/>
      <c r="J46" s="346"/>
      <c r="K46">
        <v>0.0</v>
      </c>
      <c r="L46">
        <v>0.0</v>
      </c>
      <c r="M46">
        <v>0.0</v>
      </c>
      <c r="N46">
        <v>0.0</v>
      </c>
      <c r="O46">
        <v>0.0</v>
      </c>
      <c r="P46">
        <v>0.0</v>
      </c>
      <c r="Q46">
        <v>0.0</v>
      </c>
      <c r="R46">
        <v>0.0</v>
      </c>
      <c r="S46">
        <v>0.0</v>
      </c>
      <c r="T46">
        <v>0.0</v>
      </c>
      <c r="U46" t="s">
        <v>578</v>
      </c>
    </row>
    <row r="47">
      <c r="A47" s="332">
        <v>81.0</v>
      </c>
      <c r="B47" s="334" t="s">
        <v>164</v>
      </c>
      <c r="C47" s="334" t="s">
        <v>58</v>
      </c>
      <c r="D47" s="334" t="s">
        <v>79</v>
      </c>
      <c r="E47" s="334" t="s">
        <v>617</v>
      </c>
      <c r="F47" s="336" t="s">
        <v>618</v>
      </c>
      <c r="G47" s="334" t="s">
        <v>71</v>
      </c>
      <c r="H47" s="334"/>
      <c r="I47" s="334"/>
      <c r="J47" s="334"/>
      <c r="K47">
        <v>1.0</v>
      </c>
      <c r="L47">
        <v>0.0</v>
      </c>
      <c r="M47">
        <v>0.0</v>
      </c>
      <c r="N47">
        <v>0.0</v>
      </c>
      <c r="O47">
        <v>0.0</v>
      </c>
      <c r="P47">
        <v>0.0</v>
      </c>
      <c r="Q47">
        <v>0.0</v>
      </c>
      <c r="R47">
        <v>0.0</v>
      </c>
      <c r="S47">
        <v>0.0</v>
      </c>
      <c r="T47">
        <v>0.0</v>
      </c>
      <c r="U47" t="s">
        <v>578</v>
      </c>
    </row>
    <row r="48">
      <c r="A48" s="349">
        <v>83.0</v>
      </c>
      <c r="B48" s="346" t="s">
        <v>394</v>
      </c>
      <c r="C48" s="346" t="s">
        <v>430</v>
      </c>
      <c r="D48" s="346" t="s">
        <v>79</v>
      </c>
      <c r="E48" s="346" t="s">
        <v>588</v>
      </c>
      <c r="F48" s="371" t="s">
        <v>619</v>
      </c>
      <c r="G48" s="346"/>
      <c r="H48" s="346"/>
      <c r="I48" s="346"/>
      <c r="J48" s="346"/>
      <c r="K48">
        <v>1.0</v>
      </c>
      <c r="L48">
        <v>0.0</v>
      </c>
      <c r="M48">
        <v>0.0</v>
      </c>
      <c r="N48">
        <v>0.0</v>
      </c>
      <c r="O48">
        <v>0.0</v>
      </c>
      <c r="P48">
        <v>0.0</v>
      </c>
      <c r="Q48">
        <v>0.0</v>
      </c>
      <c r="R48">
        <v>1.0</v>
      </c>
      <c r="S48">
        <v>0.0</v>
      </c>
      <c r="T48">
        <v>0.0</v>
      </c>
      <c r="U48" t="s">
        <v>578</v>
      </c>
    </row>
    <row r="49">
      <c r="A49" s="349">
        <v>84.0</v>
      </c>
      <c r="B49" s="346" t="s">
        <v>327</v>
      </c>
      <c r="C49" s="346" t="s">
        <v>139</v>
      </c>
      <c r="D49" s="346" t="s">
        <v>79</v>
      </c>
      <c r="E49" s="346" t="s">
        <v>588</v>
      </c>
      <c r="F49" s="371" t="s">
        <v>620</v>
      </c>
      <c r="G49" s="346" t="s">
        <v>165</v>
      </c>
      <c r="H49" s="346" t="s">
        <v>165</v>
      </c>
      <c r="I49" s="346" t="s">
        <v>165</v>
      </c>
      <c r="J49" s="346" t="s">
        <v>165</v>
      </c>
      <c r="K49">
        <v>0.0</v>
      </c>
      <c r="L49">
        <v>0.0</v>
      </c>
      <c r="M49">
        <v>0.0</v>
      </c>
      <c r="N49">
        <v>0.0</v>
      </c>
      <c r="O49">
        <v>0.0</v>
      </c>
      <c r="P49">
        <v>0.0</v>
      </c>
      <c r="Q49">
        <v>0.0</v>
      </c>
      <c r="R49">
        <v>0.0</v>
      </c>
      <c r="S49">
        <v>0.0</v>
      </c>
      <c r="T49">
        <v>0.0</v>
      </c>
      <c r="U49" t="s">
        <v>578</v>
      </c>
    </row>
    <row r="50">
      <c r="A50" s="349">
        <v>88.0</v>
      </c>
      <c r="B50" s="346" t="s">
        <v>398</v>
      </c>
      <c r="C50" s="346" t="s">
        <v>58</v>
      </c>
      <c r="D50" s="346" t="s">
        <v>79</v>
      </c>
      <c r="E50" s="346" t="s">
        <v>588</v>
      </c>
      <c r="F50" s="371" t="s">
        <v>621</v>
      </c>
      <c r="G50" s="346" t="s">
        <v>71</v>
      </c>
      <c r="H50" s="346" t="s">
        <v>165</v>
      </c>
      <c r="I50" s="346" t="s">
        <v>165</v>
      </c>
      <c r="J50" s="346"/>
      <c r="K50">
        <v>1.0</v>
      </c>
      <c r="L50">
        <v>0.0</v>
      </c>
      <c r="M50">
        <v>0.0</v>
      </c>
      <c r="N50">
        <v>0.0</v>
      </c>
      <c r="O50">
        <v>0.0</v>
      </c>
      <c r="P50">
        <v>0.0</v>
      </c>
      <c r="Q50">
        <v>0.0</v>
      </c>
      <c r="R50">
        <v>0.0</v>
      </c>
      <c r="S50">
        <v>0.0</v>
      </c>
      <c r="T50">
        <v>0.0</v>
      </c>
      <c r="U50" t="s">
        <v>578</v>
      </c>
    </row>
    <row r="51">
      <c r="A51" s="349">
        <v>94.0</v>
      </c>
      <c r="B51" s="346" t="s">
        <v>467</v>
      </c>
      <c r="C51" s="346" t="s">
        <v>195</v>
      </c>
      <c r="D51" s="346" t="s">
        <v>79</v>
      </c>
      <c r="E51" s="346" t="s">
        <v>588</v>
      </c>
      <c r="F51" s="371" t="s">
        <v>622</v>
      </c>
      <c r="G51" s="375" t="s">
        <v>19</v>
      </c>
      <c r="H51" s="375" t="s">
        <v>19</v>
      </c>
      <c r="I51" s="375" t="s">
        <v>19</v>
      </c>
      <c r="J51" s="375" t="s">
        <v>19</v>
      </c>
      <c r="K51">
        <v>0.0</v>
      </c>
      <c r="L51">
        <v>0.0</v>
      </c>
      <c r="M51">
        <v>0.0</v>
      </c>
      <c r="N51">
        <v>0.0</v>
      </c>
      <c r="O51">
        <v>0.0</v>
      </c>
      <c r="P51">
        <v>0.0</v>
      </c>
      <c r="Q51">
        <v>0.0</v>
      </c>
      <c r="R51">
        <v>0.0</v>
      </c>
      <c r="S51">
        <v>1.0</v>
      </c>
      <c r="T51">
        <v>0.0</v>
      </c>
      <c r="U51" t="s">
        <v>578</v>
      </c>
    </row>
    <row r="52">
      <c r="A52" s="349">
        <v>95.0</v>
      </c>
      <c r="B52" s="346" t="s">
        <v>333</v>
      </c>
      <c r="C52" s="346" t="s">
        <v>58</v>
      </c>
      <c r="D52" s="346" t="s">
        <v>79</v>
      </c>
      <c r="E52" s="346" t="s">
        <v>588</v>
      </c>
      <c r="F52" s="371" t="s">
        <v>623</v>
      </c>
      <c r="G52" s="346" t="s">
        <v>71</v>
      </c>
      <c r="H52" s="346"/>
      <c r="I52" s="346"/>
      <c r="J52" s="346"/>
      <c r="K52">
        <v>1.0</v>
      </c>
      <c r="L52">
        <v>0.0</v>
      </c>
      <c r="M52">
        <v>0.0</v>
      </c>
      <c r="N52">
        <v>0.0</v>
      </c>
      <c r="O52">
        <v>0.0</v>
      </c>
      <c r="P52">
        <v>0.0</v>
      </c>
      <c r="Q52">
        <v>0.0</v>
      </c>
      <c r="R52">
        <v>0.0</v>
      </c>
      <c r="S52">
        <v>0.0</v>
      </c>
      <c r="T52">
        <v>0.0</v>
      </c>
      <c r="U52" t="s">
        <v>578</v>
      </c>
    </row>
    <row r="53">
      <c r="A53" s="332">
        <v>96.0</v>
      </c>
      <c r="B53" s="334" t="s">
        <v>446</v>
      </c>
      <c r="C53" s="334" t="s">
        <v>216</v>
      </c>
      <c r="D53" s="334" t="s">
        <v>79</v>
      </c>
      <c r="E53" s="334" t="s">
        <v>588</v>
      </c>
      <c r="F53" s="336" t="s">
        <v>624</v>
      </c>
      <c r="G53" s="334"/>
      <c r="H53" s="334"/>
      <c r="I53" s="334"/>
      <c r="J53" s="334"/>
      <c r="K53">
        <v>0.0</v>
      </c>
      <c r="L53">
        <v>0.0</v>
      </c>
      <c r="M53">
        <v>0.0</v>
      </c>
      <c r="N53">
        <v>0.0</v>
      </c>
      <c r="O53">
        <v>0.0</v>
      </c>
      <c r="P53">
        <v>0.0</v>
      </c>
      <c r="Q53">
        <v>0.0</v>
      </c>
      <c r="R53">
        <v>0.0</v>
      </c>
      <c r="S53">
        <v>0.0</v>
      </c>
      <c r="T53">
        <v>1.0</v>
      </c>
      <c r="U53" t="s">
        <v>578</v>
      </c>
    </row>
    <row r="54">
      <c r="A54" s="332">
        <v>101.0</v>
      </c>
      <c r="B54" s="334" t="s">
        <v>410</v>
      </c>
      <c r="C54" s="334" t="s">
        <v>53</v>
      </c>
      <c r="D54" s="334" t="s">
        <v>79</v>
      </c>
      <c r="E54" s="334" t="s">
        <v>588</v>
      </c>
      <c r="F54" s="334" t="s">
        <v>625</v>
      </c>
      <c r="G54" s="334" t="s">
        <v>143</v>
      </c>
      <c r="H54" s="334" t="s">
        <v>165</v>
      </c>
      <c r="I54" s="334"/>
      <c r="J54" s="334"/>
      <c r="K54">
        <v>0.0</v>
      </c>
      <c r="L54">
        <v>0.0</v>
      </c>
      <c r="M54">
        <v>0.0</v>
      </c>
      <c r="N54">
        <v>0.0</v>
      </c>
      <c r="O54">
        <v>0.0</v>
      </c>
      <c r="P54">
        <v>0.0</v>
      </c>
      <c r="Q54">
        <v>1.0</v>
      </c>
      <c r="R54">
        <v>0.0</v>
      </c>
      <c r="S54">
        <v>0.0</v>
      </c>
      <c r="T54">
        <v>0.0</v>
      </c>
      <c r="U54" t="s">
        <v>578</v>
      </c>
    </row>
    <row r="55">
      <c r="A55" s="363">
        <v>1.0</v>
      </c>
      <c r="B55" s="364" t="s">
        <v>49</v>
      </c>
      <c r="C55" s="364" t="s">
        <v>58</v>
      </c>
      <c r="D55" s="364" t="s">
        <v>79</v>
      </c>
      <c r="E55" s="364" t="s">
        <v>626</v>
      </c>
      <c r="F55" s="366" t="s">
        <v>627</v>
      </c>
      <c r="G55" s="364" t="s">
        <v>71</v>
      </c>
      <c r="H55" s="364"/>
      <c r="I55" s="364"/>
      <c r="J55" s="364"/>
      <c r="K55" s="351" t="s">
        <v>19</v>
      </c>
      <c r="L55" s="351" t="s">
        <v>19</v>
      </c>
      <c r="M55" s="351" t="s">
        <v>19</v>
      </c>
      <c r="N55" s="351" t="s">
        <v>19</v>
      </c>
      <c r="O55" s="351" t="s">
        <v>19</v>
      </c>
      <c r="P55" s="351" t="s">
        <v>19</v>
      </c>
      <c r="Q55" s="351" t="s">
        <v>19</v>
      </c>
      <c r="R55" s="351" t="s">
        <v>19</v>
      </c>
      <c r="S55" s="351" t="s">
        <v>19</v>
      </c>
      <c r="T55" s="351" t="s">
        <v>19</v>
      </c>
      <c r="U55" t="s">
        <v>578</v>
      </c>
    </row>
    <row r="56">
      <c r="A56" s="373">
        <v>76.0</v>
      </c>
      <c r="B56" s="374" t="s">
        <v>523</v>
      </c>
      <c r="C56" s="374" t="s">
        <v>340</v>
      </c>
      <c r="D56" s="374" t="s">
        <v>79</v>
      </c>
      <c r="E56" s="374" t="s">
        <v>628</v>
      </c>
      <c r="F56" s="379" t="s">
        <v>629</v>
      </c>
      <c r="G56" s="374"/>
      <c r="H56" s="374"/>
      <c r="I56" s="374"/>
      <c r="J56" s="374"/>
      <c r="K56" s="351" t="s">
        <v>19</v>
      </c>
      <c r="L56" s="351" t="s">
        <v>19</v>
      </c>
      <c r="M56" s="351" t="s">
        <v>19</v>
      </c>
      <c r="N56" s="351" t="s">
        <v>19</v>
      </c>
      <c r="O56" s="351" t="s">
        <v>19</v>
      </c>
      <c r="P56" s="351" t="s">
        <v>19</v>
      </c>
      <c r="Q56" s="351" t="s">
        <v>19</v>
      </c>
      <c r="R56" s="351" t="s">
        <v>19</v>
      </c>
      <c r="S56" s="351" t="s">
        <v>19</v>
      </c>
      <c r="U56" t="s">
        <v>580</v>
      </c>
    </row>
    <row r="57">
      <c r="A57" s="332">
        <v>5.0</v>
      </c>
      <c r="B57" s="334" t="s">
        <v>166</v>
      </c>
      <c r="C57" s="334" t="s">
        <v>21</v>
      </c>
      <c r="D57" s="334" t="s">
        <v>79</v>
      </c>
      <c r="E57" s="334" t="s">
        <v>79</v>
      </c>
      <c r="F57" s="334"/>
      <c r="G57" s="334" t="s">
        <v>165</v>
      </c>
      <c r="H57" s="334" t="s">
        <v>165</v>
      </c>
      <c r="I57" s="334" t="s">
        <v>165</v>
      </c>
      <c r="J57" s="334" t="s">
        <v>165</v>
      </c>
      <c r="K57" s="351" t="s">
        <v>19</v>
      </c>
      <c r="L57" s="351" t="s">
        <v>19</v>
      </c>
      <c r="M57" s="351" t="s">
        <v>19</v>
      </c>
      <c r="N57" s="351" t="s">
        <v>19</v>
      </c>
      <c r="O57" s="351" t="s">
        <v>19</v>
      </c>
      <c r="P57" s="351" t="s">
        <v>19</v>
      </c>
      <c r="Q57" s="351" t="s">
        <v>19</v>
      </c>
      <c r="R57" s="351" t="s">
        <v>19</v>
      </c>
      <c r="S57" s="351" t="s">
        <v>19</v>
      </c>
      <c r="T57" s="351" t="s">
        <v>19</v>
      </c>
      <c r="U57" t="s">
        <v>578</v>
      </c>
    </row>
    <row r="58">
      <c r="A58" s="376">
        <v>20.0</v>
      </c>
      <c r="B58" s="377" t="s">
        <v>343</v>
      </c>
      <c r="C58" s="377" t="s">
        <v>216</v>
      </c>
      <c r="D58" s="377" t="s">
        <v>79</v>
      </c>
      <c r="E58" s="377" t="s">
        <v>79</v>
      </c>
      <c r="F58" s="377"/>
      <c r="G58" s="377"/>
      <c r="H58" s="377"/>
      <c r="I58" s="377"/>
      <c r="J58" s="377"/>
      <c r="K58" s="351" t="s">
        <v>19</v>
      </c>
      <c r="L58" s="351" t="s">
        <v>19</v>
      </c>
      <c r="M58" s="351" t="s">
        <v>19</v>
      </c>
      <c r="N58" s="351" t="s">
        <v>19</v>
      </c>
      <c r="O58" s="351" t="s">
        <v>19</v>
      </c>
      <c r="P58" s="351" t="s">
        <v>19</v>
      </c>
      <c r="Q58" s="351" t="s">
        <v>19</v>
      </c>
      <c r="R58" s="351" t="s">
        <v>19</v>
      </c>
      <c r="S58" s="351" t="s">
        <v>19</v>
      </c>
      <c r="T58" s="351" t="s">
        <v>19</v>
      </c>
      <c r="U58" t="s">
        <v>578</v>
      </c>
    </row>
    <row r="59">
      <c r="A59" s="332">
        <v>22.0</v>
      </c>
      <c r="B59" s="334" t="s">
        <v>350</v>
      </c>
      <c r="C59" s="334" t="s">
        <v>216</v>
      </c>
      <c r="D59" s="334" t="s">
        <v>79</v>
      </c>
      <c r="E59" s="334" t="s">
        <v>79</v>
      </c>
      <c r="F59" s="334"/>
      <c r="G59" s="334" t="s">
        <v>209</v>
      </c>
      <c r="H59" s="334" t="s">
        <v>165</v>
      </c>
      <c r="I59" s="332">
        <v>250.0</v>
      </c>
      <c r="J59" s="334" t="s">
        <v>175</v>
      </c>
      <c r="K59" s="351" t="s">
        <v>19</v>
      </c>
      <c r="L59" s="351" t="s">
        <v>19</v>
      </c>
      <c r="M59" s="351" t="s">
        <v>19</v>
      </c>
      <c r="N59" s="351" t="s">
        <v>19</v>
      </c>
      <c r="O59" s="351" t="s">
        <v>19</v>
      </c>
      <c r="P59" s="351" t="s">
        <v>19</v>
      </c>
      <c r="Q59" s="351" t="s">
        <v>19</v>
      </c>
      <c r="R59" s="351" t="s">
        <v>19</v>
      </c>
      <c r="S59" s="351" t="s">
        <v>19</v>
      </c>
      <c r="T59" s="351" t="s">
        <v>19</v>
      </c>
      <c r="U59" t="s">
        <v>578</v>
      </c>
    </row>
    <row r="60">
      <c r="A60" s="380">
        <v>30.0</v>
      </c>
      <c r="B60" s="381" t="s">
        <v>359</v>
      </c>
      <c r="C60" s="381" t="s">
        <v>58</v>
      </c>
      <c r="D60" s="381" t="s">
        <v>79</v>
      </c>
      <c r="E60" s="381" t="s">
        <v>79</v>
      </c>
      <c r="F60" s="381"/>
      <c r="G60" s="381" t="s">
        <v>71</v>
      </c>
      <c r="H60" s="381"/>
      <c r="I60" s="381"/>
      <c r="J60" s="381"/>
      <c r="K60" s="351" t="s">
        <v>19</v>
      </c>
      <c r="L60" s="351" t="s">
        <v>19</v>
      </c>
      <c r="M60" s="351" t="s">
        <v>19</v>
      </c>
      <c r="N60" s="351" t="s">
        <v>19</v>
      </c>
      <c r="O60" s="351" t="s">
        <v>19</v>
      </c>
      <c r="P60" s="351" t="s">
        <v>19</v>
      </c>
      <c r="Q60" s="351" t="s">
        <v>19</v>
      </c>
      <c r="R60" s="351" t="s">
        <v>19</v>
      </c>
      <c r="S60" s="351" t="s">
        <v>19</v>
      </c>
      <c r="T60" s="351" t="s">
        <v>19</v>
      </c>
      <c r="U60" t="s">
        <v>580</v>
      </c>
    </row>
    <row r="61">
      <c r="A61" s="382">
        <v>41.0</v>
      </c>
      <c r="B61" s="383" t="s">
        <v>518</v>
      </c>
      <c r="C61" s="383" t="s">
        <v>58</v>
      </c>
      <c r="D61" s="383" t="s">
        <v>79</v>
      </c>
      <c r="E61" s="383" t="s">
        <v>79</v>
      </c>
      <c r="F61" s="383"/>
      <c r="G61" s="383" t="s">
        <v>71</v>
      </c>
      <c r="H61" s="383"/>
      <c r="I61" s="383"/>
      <c r="J61" s="383"/>
      <c r="K61" s="351" t="s">
        <v>19</v>
      </c>
      <c r="L61" s="351" t="s">
        <v>19</v>
      </c>
      <c r="M61" s="351" t="s">
        <v>19</v>
      </c>
      <c r="N61" s="351" t="s">
        <v>19</v>
      </c>
      <c r="O61" s="351" t="s">
        <v>19</v>
      </c>
      <c r="P61" s="351" t="s">
        <v>19</v>
      </c>
      <c r="Q61" s="351" t="s">
        <v>19</v>
      </c>
      <c r="R61" s="351" t="s">
        <v>19</v>
      </c>
      <c r="S61" s="351" t="s">
        <v>19</v>
      </c>
      <c r="T61" s="351" t="s">
        <v>19</v>
      </c>
      <c r="U61" t="s">
        <v>580</v>
      </c>
    </row>
    <row r="62">
      <c r="A62" s="384">
        <v>44.0</v>
      </c>
      <c r="B62" s="385" t="s">
        <v>519</v>
      </c>
      <c r="C62" s="385" t="s">
        <v>340</v>
      </c>
      <c r="D62" s="385" t="s">
        <v>79</v>
      </c>
      <c r="E62" s="385" t="s">
        <v>79</v>
      </c>
      <c r="F62" s="385"/>
      <c r="G62" s="385"/>
      <c r="H62" s="385"/>
      <c r="I62" s="385"/>
      <c r="J62" s="385"/>
      <c r="K62" s="351" t="s">
        <v>19</v>
      </c>
      <c r="L62" s="351" t="s">
        <v>19</v>
      </c>
      <c r="M62" s="351" t="s">
        <v>19</v>
      </c>
      <c r="N62" s="351" t="s">
        <v>19</v>
      </c>
      <c r="O62" s="351" t="s">
        <v>19</v>
      </c>
      <c r="P62" s="351" t="s">
        <v>19</v>
      </c>
      <c r="Q62" s="351" t="s">
        <v>19</v>
      </c>
      <c r="R62" s="351" t="s">
        <v>19</v>
      </c>
      <c r="S62" s="351" t="s">
        <v>19</v>
      </c>
      <c r="T62" s="351" t="s">
        <v>19</v>
      </c>
      <c r="U62" t="s">
        <v>580</v>
      </c>
    </row>
    <row r="63">
      <c r="A63" s="332">
        <v>62.0</v>
      </c>
      <c r="B63" s="334" t="s">
        <v>434</v>
      </c>
      <c r="C63" s="334" t="s">
        <v>48</v>
      </c>
      <c r="D63" s="334" t="s">
        <v>79</v>
      </c>
      <c r="E63" s="334" t="s">
        <v>79</v>
      </c>
      <c r="F63" s="334"/>
      <c r="G63" s="334"/>
      <c r="H63" s="334"/>
      <c r="I63" s="334"/>
      <c r="J63" s="334"/>
      <c r="K63" s="351" t="s">
        <v>19</v>
      </c>
      <c r="L63" s="351" t="s">
        <v>19</v>
      </c>
      <c r="M63" s="351" t="s">
        <v>19</v>
      </c>
      <c r="N63" s="351" t="s">
        <v>19</v>
      </c>
      <c r="O63" s="351" t="s">
        <v>19</v>
      </c>
      <c r="P63" s="351" t="s">
        <v>19</v>
      </c>
      <c r="Q63" s="351" t="s">
        <v>19</v>
      </c>
      <c r="R63" s="351" t="s">
        <v>19</v>
      </c>
      <c r="S63" s="351" t="s">
        <v>19</v>
      </c>
      <c r="T63" s="351" t="s">
        <v>19</v>
      </c>
      <c r="U63" t="s">
        <v>580</v>
      </c>
    </row>
    <row r="64">
      <c r="A64" s="332">
        <v>63.0</v>
      </c>
      <c r="B64" s="334" t="s">
        <v>438</v>
      </c>
      <c r="C64" s="334" t="s">
        <v>53</v>
      </c>
      <c r="D64" s="334" t="s">
        <v>79</v>
      </c>
      <c r="E64" s="334" t="s">
        <v>79</v>
      </c>
      <c r="F64" s="334"/>
      <c r="G64" s="334"/>
      <c r="H64" s="334"/>
      <c r="I64" s="334"/>
      <c r="J64" s="334"/>
      <c r="K64" s="351" t="s">
        <v>19</v>
      </c>
      <c r="L64" s="351" t="s">
        <v>19</v>
      </c>
      <c r="M64" s="351" t="s">
        <v>19</v>
      </c>
      <c r="N64" s="351" t="s">
        <v>19</v>
      </c>
      <c r="O64" s="351" t="s">
        <v>19</v>
      </c>
      <c r="P64" s="351" t="s">
        <v>19</v>
      </c>
      <c r="Q64" s="351" t="s">
        <v>19</v>
      </c>
      <c r="R64" s="351" t="s">
        <v>19</v>
      </c>
      <c r="S64" s="351" t="s">
        <v>19</v>
      </c>
      <c r="T64" s="351" t="s">
        <v>19</v>
      </c>
      <c r="U64" t="s">
        <v>580</v>
      </c>
    </row>
    <row r="65">
      <c r="A65" s="349">
        <v>64.0</v>
      </c>
      <c r="B65" s="346" t="s">
        <v>459</v>
      </c>
      <c r="C65" s="346" t="s">
        <v>86</v>
      </c>
      <c r="D65" s="346" t="s">
        <v>79</v>
      </c>
      <c r="E65" s="346" t="s">
        <v>79</v>
      </c>
      <c r="F65" s="346"/>
      <c r="G65" s="346" t="s">
        <v>401</v>
      </c>
      <c r="H65" s="346" t="s">
        <v>401</v>
      </c>
      <c r="I65" s="346" t="s">
        <v>401</v>
      </c>
      <c r="J65" s="346" t="s">
        <v>401</v>
      </c>
      <c r="K65" s="351" t="s">
        <v>19</v>
      </c>
      <c r="L65" s="351" t="s">
        <v>19</v>
      </c>
      <c r="M65" s="351" t="s">
        <v>19</v>
      </c>
      <c r="N65" s="351" t="s">
        <v>19</v>
      </c>
      <c r="O65" s="351" t="s">
        <v>19</v>
      </c>
      <c r="P65" s="351" t="s">
        <v>19</v>
      </c>
      <c r="Q65" s="351" t="s">
        <v>19</v>
      </c>
      <c r="R65" s="351" t="s">
        <v>19</v>
      </c>
      <c r="S65" s="351" t="s">
        <v>19</v>
      </c>
      <c r="T65" s="351" t="s">
        <v>19</v>
      </c>
      <c r="U65" t="s">
        <v>578</v>
      </c>
    </row>
    <row r="66">
      <c r="A66" s="332">
        <v>73.0</v>
      </c>
      <c r="B66" s="334" t="s">
        <v>387</v>
      </c>
      <c r="C66" s="334" t="s">
        <v>478</v>
      </c>
      <c r="D66" s="334" t="s">
        <v>79</v>
      </c>
      <c r="E66" s="334" t="s">
        <v>79</v>
      </c>
      <c r="F66" s="334"/>
      <c r="G66" s="334"/>
      <c r="H66" s="334"/>
      <c r="I66" s="334"/>
      <c r="J66" s="334"/>
      <c r="K66" s="351" t="s">
        <v>19</v>
      </c>
      <c r="L66" s="351" t="s">
        <v>19</v>
      </c>
      <c r="M66" s="351" t="s">
        <v>19</v>
      </c>
      <c r="N66" s="351" t="s">
        <v>19</v>
      </c>
      <c r="O66" s="351" t="s">
        <v>19</v>
      </c>
      <c r="P66" s="351" t="s">
        <v>19</v>
      </c>
      <c r="Q66" s="351" t="s">
        <v>19</v>
      </c>
      <c r="R66" s="351" t="s">
        <v>19</v>
      </c>
      <c r="S66" s="351" t="s">
        <v>19</v>
      </c>
      <c r="T66" s="351" t="s">
        <v>19</v>
      </c>
      <c r="U66" t="s">
        <v>580</v>
      </c>
    </row>
    <row r="67">
      <c r="A67" s="349">
        <v>74.0</v>
      </c>
      <c r="B67" s="346" t="s">
        <v>322</v>
      </c>
      <c r="C67" s="346" t="s">
        <v>53</v>
      </c>
      <c r="D67" s="346" t="s">
        <v>79</v>
      </c>
      <c r="E67" s="346" t="s">
        <v>79</v>
      </c>
      <c r="F67" s="346"/>
      <c r="G67" s="346"/>
      <c r="H67" s="346"/>
      <c r="I67" s="346"/>
      <c r="J67" s="346"/>
      <c r="K67" s="351" t="s">
        <v>19</v>
      </c>
      <c r="L67" s="351" t="s">
        <v>19</v>
      </c>
      <c r="M67" s="351" t="s">
        <v>19</v>
      </c>
      <c r="N67" s="351" t="s">
        <v>19</v>
      </c>
      <c r="O67" s="351" t="s">
        <v>19</v>
      </c>
      <c r="P67" s="351" t="s">
        <v>19</v>
      </c>
      <c r="Q67" s="351" t="s">
        <v>19</v>
      </c>
      <c r="R67" s="351" t="s">
        <v>19</v>
      </c>
      <c r="S67" s="351" t="s">
        <v>19</v>
      </c>
      <c r="T67" s="351" t="s">
        <v>19</v>
      </c>
      <c r="U67" t="s">
        <v>580</v>
      </c>
    </row>
    <row r="68">
      <c r="A68" s="332">
        <v>82.0</v>
      </c>
      <c r="B68" s="334" t="s">
        <v>443</v>
      </c>
      <c r="C68" s="334" t="s">
        <v>195</v>
      </c>
      <c r="D68" s="334" t="s">
        <v>79</v>
      </c>
      <c r="E68" s="334" t="s">
        <v>79</v>
      </c>
      <c r="F68" s="334"/>
      <c r="G68" s="334"/>
      <c r="H68" s="334"/>
      <c r="I68" s="334"/>
      <c r="J68" s="334"/>
      <c r="K68" s="351" t="s">
        <v>19</v>
      </c>
      <c r="L68" s="351" t="s">
        <v>19</v>
      </c>
      <c r="M68" s="351" t="s">
        <v>19</v>
      </c>
      <c r="N68" s="351" t="s">
        <v>19</v>
      </c>
      <c r="O68" s="351" t="s">
        <v>19</v>
      </c>
      <c r="P68" s="351" t="s">
        <v>19</v>
      </c>
      <c r="Q68" s="351" t="s">
        <v>19</v>
      </c>
      <c r="R68" s="351" t="s">
        <v>19</v>
      </c>
      <c r="S68" s="351" t="s">
        <v>19</v>
      </c>
      <c r="T68" s="351" t="s">
        <v>19</v>
      </c>
      <c r="U68" t="s">
        <v>580</v>
      </c>
    </row>
    <row r="69">
      <c r="A69" s="337">
        <v>86.0</v>
      </c>
      <c r="B69" s="338" t="s">
        <v>457</v>
      </c>
      <c r="C69" s="338" t="s">
        <v>216</v>
      </c>
      <c r="D69" s="338" t="s">
        <v>79</v>
      </c>
      <c r="E69" s="386" t="s">
        <v>79</v>
      </c>
      <c r="F69" s="341" t="s">
        <v>630</v>
      </c>
      <c r="G69" s="338" t="s">
        <v>209</v>
      </c>
      <c r="H69" s="338" t="s">
        <v>72</v>
      </c>
      <c r="I69" s="337">
        <v>60.0</v>
      </c>
      <c r="J69" s="338" t="s">
        <v>221</v>
      </c>
      <c r="K69" s="387" t="s">
        <v>19</v>
      </c>
      <c r="L69" s="387" t="s">
        <v>19</v>
      </c>
      <c r="M69" s="387" t="s">
        <v>19</v>
      </c>
      <c r="N69" s="387" t="s">
        <v>19</v>
      </c>
      <c r="O69" s="387" t="s">
        <v>19</v>
      </c>
      <c r="P69" s="387" t="s">
        <v>19</v>
      </c>
      <c r="Q69" s="387" t="s">
        <v>19</v>
      </c>
      <c r="R69" s="387" t="s">
        <v>19</v>
      </c>
      <c r="S69" s="387" t="s">
        <v>19</v>
      </c>
      <c r="T69" s="387" t="s">
        <v>19</v>
      </c>
      <c r="U69" s="138" t="s">
        <v>578</v>
      </c>
    </row>
    <row r="70">
      <c r="A70" s="376">
        <v>90.0</v>
      </c>
      <c r="B70" s="377" t="s">
        <v>525</v>
      </c>
      <c r="C70" s="377" t="s">
        <v>527</v>
      </c>
      <c r="D70" s="377" t="s">
        <v>79</v>
      </c>
      <c r="E70" s="377" t="s">
        <v>79</v>
      </c>
      <c r="F70" s="377"/>
      <c r="G70" s="377"/>
      <c r="H70" s="377"/>
      <c r="I70" s="377"/>
      <c r="J70" s="377"/>
      <c r="K70" s="351" t="s">
        <v>19</v>
      </c>
      <c r="L70" s="351" t="s">
        <v>19</v>
      </c>
      <c r="M70" s="351" t="s">
        <v>19</v>
      </c>
      <c r="N70" s="351" t="s">
        <v>19</v>
      </c>
      <c r="O70" s="351" t="s">
        <v>19</v>
      </c>
      <c r="P70" s="351" t="s">
        <v>19</v>
      </c>
      <c r="Q70" s="351" t="s">
        <v>19</v>
      </c>
      <c r="R70" s="351" t="s">
        <v>19</v>
      </c>
      <c r="S70" s="351" t="s">
        <v>19</v>
      </c>
      <c r="T70" s="351" t="s">
        <v>19</v>
      </c>
      <c r="U70" t="s">
        <v>580</v>
      </c>
    </row>
    <row r="71">
      <c r="A71" s="332">
        <v>97.0</v>
      </c>
      <c r="B71" s="334" t="s">
        <v>450</v>
      </c>
      <c r="C71" s="334" t="s">
        <v>452</v>
      </c>
      <c r="D71" s="334" t="s">
        <v>79</v>
      </c>
      <c r="E71" s="334" t="s">
        <v>79</v>
      </c>
      <c r="F71" s="334"/>
      <c r="G71" s="334"/>
      <c r="H71" s="334"/>
      <c r="I71" s="334"/>
      <c r="J71" s="334"/>
      <c r="K71" s="351" t="s">
        <v>19</v>
      </c>
      <c r="L71" s="351" t="s">
        <v>19</v>
      </c>
      <c r="M71" s="351" t="s">
        <v>19</v>
      </c>
      <c r="N71" s="351" t="s">
        <v>19</v>
      </c>
      <c r="O71" s="351" t="s">
        <v>19</v>
      </c>
      <c r="P71" s="351" t="s">
        <v>19</v>
      </c>
      <c r="Q71" s="351" t="s">
        <v>19</v>
      </c>
      <c r="R71" s="351" t="s">
        <v>19</v>
      </c>
      <c r="S71" s="351" t="s">
        <v>19</v>
      </c>
      <c r="T71" s="351" t="s">
        <v>19</v>
      </c>
      <c r="U71" t="s">
        <v>580</v>
      </c>
    </row>
    <row r="72">
      <c r="A72" s="332">
        <v>98.0</v>
      </c>
      <c r="B72" s="334" t="s">
        <v>405</v>
      </c>
      <c r="C72" s="334" t="s">
        <v>86</v>
      </c>
      <c r="D72" s="334" t="s">
        <v>79</v>
      </c>
      <c r="E72" s="334" t="s">
        <v>79</v>
      </c>
      <c r="F72" s="334"/>
      <c r="G72" s="334" t="s">
        <v>143</v>
      </c>
      <c r="H72" s="334" t="s">
        <v>165</v>
      </c>
      <c r="I72" s="334"/>
      <c r="J72" s="334"/>
      <c r="K72" s="351" t="s">
        <v>19</v>
      </c>
      <c r="L72" s="351" t="s">
        <v>19</v>
      </c>
      <c r="M72" s="351" t="s">
        <v>19</v>
      </c>
      <c r="N72" s="351" t="s">
        <v>19</v>
      </c>
      <c r="O72" s="351" t="s">
        <v>19</v>
      </c>
      <c r="P72" s="351" t="s">
        <v>19</v>
      </c>
      <c r="Q72" s="351" t="s">
        <v>19</v>
      </c>
      <c r="R72" s="351" t="s">
        <v>19</v>
      </c>
      <c r="S72" s="351" t="s">
        <v>19</v>
      </c>
      <c r="T72" s="351" t="s">
        <v>19</v>
      </c>
      <c r="U72" t="s">
        <v>580</v>
      </c>
    </row>
    <row r="73">
      <c r="A73" s="349">
        <v>99.0</v>
      </c>
      <c r="B73" s="346" t="s">
        <v>530</v>
      </c>
      <c r="C73" s="346" t="s">
        <v>531</v>
      </c>
      <c r="D73" s="346" t="s">
        <v>79</v>
      </c>
      <c r="E73" s="346" t="s">
        <v>79</v>
      </c>
      <c r="F73" s="346"/>
      <c r="G73" s="346" t="s">
        <v>165</v>
      </c>
      <c r="H73" s="346" t="s">
        <v>165</v>
      </c>
      <c r="I73" s="346" t="s">
        <v>165</v>
      </c>
      <c r="J73" s="346"/>
      <c r="K73" s="351" t="s">
        <v>19</v>
      </c>
      <c r="L73" s="351" t="s">
        <v>19</v>
      </c>
      <c r="M73" s="351" t="s">
        <v>19</v>
      </c>
      <c r="N73" s="351" t="s">
        <v>19</v>
      </c>
      <c r="O73" s="351" t="s">
        <v>19</v>
      </c>
      <c r="P73" s="351" t="s">
        <v>19</v>
      </c>
      <c r="Q73" s="351" t="s">
        <v>19</v>
      </c>
      <c r="R73" s="351" t="s">
        <v>19</v>
      </c>
      <c r="S73" s="351" t="s">
        <v>19</v>
      </c>
      <c r="T73" s="351" t="s">
        <v>19</v>
      </c>
      <c r="U73" t="s">
        <v>578</v>
      </c>
    </row>
    <row r="74">
      <c r="A74" s="376">
        <v>102.0</v>
      </c>
      <c r="B74" s="377" t="s">
        <v>532</v>
      </c>
      <c r="C74" s="377" t="s">
        <v>86</v>
      </c>
      <c r="D74" s="377" t="s">
        <v>79</v>
      </c>
      <c r="E74" s="377" t="s">
        <v>79</v>
      </c>
      <c r="F74" s="377"/>
      <c r="G74" s="377"/>
      <c r="H74" s="377"/>
      <c r="I74" s="377"/>
      <c r="J74" s="377"/>
      <c r="K74" s="351" t="s">
        <v>19</v>
      </c>
      <c r="L74" s="351" t="s">
        <v>19</v>
      </c>
      <c r="M74" s="351" t="s">
        <v>19</v>
      </c>
      <c r="N74" s="351" t="s">
        <v>19</v>
      </c>
      <c r="O74" s="351" t="s">
        <v>19</v>
      </c>
      <c r="P74" s="351" t="s">
        <v>19</v>
      </c>
      <c r="Q74" s="351" t="s">
        <v>19</v>
      </c>
      <c r="R74" s="351" t="s">
        <v>19</v>
      </c>
      <c r="S74" s="351" t="s">
        <v>19</v>
      </c>
      <c r="T74" s="351" t="s">
        <v>19</v>
      </c>
      <c r="U74" t="s">
        <v>578</v>
      </c>
    </row>
    <row r="75">
      <c r="A75" s="376">
        <v>105.0</v>
      </c>
      <c r="B75" s="377" t="s">
        <v>534</v>
      </c>
      <c r="C75" s="377" t="s">
        <v>86</v>
      </c>
      <c r="D75" s="377" t="s">
        <v>79</v>
      </c>
      <c r="E75" s="377" t="s">
        <v>79</v>
      </c>
      <c r="F75" s="377"/>
      <c r="G75" s="377"/>
      <c r="H75" s="377"/>
      <c r="I75" s="377"/>
      <c r="J75" s="377"/>
      <c r="K75" s="351" t="s">
        <v>19</v>
      </c>
      <c r="L75" s="351" t="s">
        <v>19</v>
      </c>
      <c r="M75" s="351" t="s">
        <v>19</v>
      </c>
      <c r="N75" s="351" t="s">
        <v>19</v>
      </c>
      <c r="O75" s="351" t="s">
        <v>19</v>
      </c>
      <c r="P75" s="351" t="s">
        <v>19</v>
      </c>
      <c r="Q75" s="351" t="s">
        <v>19</v>
      </c>
      <c r="R75" s="351" t="s">
        <v>19</v>
      </c>
      <c r="S75" s="351" t="s">
        <v>19</v>
      </c>
      <c r="T75" s="351" t="s">
        <v>19</v>
      </c>
      <c r="U75" t="s">
        <v>580</v>
      </c>
    </row>
    <row r="76">
      <c r="A76" s="349">
        <v>6.0</v>
      </c>
      <c r="B76" s="346" t="s">
        <v>192</v>
      </c>
      <c r="C76" s="346" t="s">
        <v>195</v>
      </c>
      <c r="D76" s="346" t="s">
        <v>79</v>
      </c>
      <c r="E76" s="346" t="s">
        <v>69</v>
      </c>
      <c r="F76" s="371" t="s">
        <v>631</v>
      </c>
      <c r="G76" s="346" t="s">
        <v>143</v>
      </c>
      <c r="H76" s="346" t="s">
        <v>144</v>
      </c>
      <c r="I76" s="349">
        <v>50.0</v>
      </c>
      <c r="J76" s="346"/>
      <c r="K76">
        <v>1.0</v>
      </c>
      <c r="L76">
        <v>0.0</v>
      </c>
      <c r="M76">
        <v>0.0</v>
      </c>
      <c r="N76">
        <v>0.0</v>
      </c>
      <c r="O76">
        <v>0.0</v>
      </c>
      <c r="P76">
        <v>0.0</v>
      </c>
      <c r="Q76">
        <v>0.0</v>
      </c>
      <c r="R76">
        <v>1.0</v>
      </c>
      <c r="S76">
        <v>0.0</v>
      </c>
      <c r="T76">
        <v>0.0</v>
      </c>
      <c r="U76" t="s">
        <v>578</v>
      </c>
    </row>
    <row r="77">
      <c r="A77" s="344">
        <v>14.0</v>
      </c>
      <c r="B77" s="345" t="s">
        <v>292</v>
      </c>
      <c r="C77" s="345" t="s">
        <v>58</v>
      </c>
      <c r="D77" s="346" t="s">
        <v>79</v>
      </c>
      <c r="E77" s="346" t="s">
        <v>69</v>
      </c>
      <c r="F77" s="371" t="s">
        <v>632</v>
      </c>
      <c r="G77" s="346" t="s">
        <v>71</v>
      </c>
      <c r="H77" s="346" t="s">
        <v>107</v>
      </c>
      <c r="I77" s="349">
        <v>40.0</v>
      </c>
      <c r="J77" s="346"/>
      <c r="K77">
        <v>1.0</v>
      </c>
      <c r="L77">
        <v>0.0</v>
      </c>
      <c r="M77">
        <v>0.0</v>
      </c>
      <c r="N77">
        <v>1.0</v>
      </c>
      <c r="O77">
        <v>0.0</v>
      </c>
      <c r="P77">
        <v>1.0</v>
      </c>
      <c r="Q77">
        <v>1.0</v>
      </c>
      <c r="R77">
        <v>0.0</v>
      </c>
      <c r="S77">
        <v>0.0</v>
      </c>
      <c r="T77">
        <v>0.0</v>
      </c>
      <c r="U77" t="s">
        <v>578</v>
      </c>
    </row>
    <row r="78">
      <c r="A78" s="376">
        <v>16.0</v>
      </c>
      <c r="B78" s="377" t="s">
        <v>319</v>
      </c>
      <c r="C78" s="377" t="s">
        <v>53</v>
      </c>
      <c r="D78" s="377" t="s">
        <v>79</v>
      </c>
      <c r="E78" s="377" t="s">
        <v>69</v>
      </c>
      <c r="F78" s="378" t="s">
        <v>633</v>
      </c>
      <c r="G78" s="377"/>
      <c r="H78" s="377"/>
      <c r="I78" s="377" t="s">
        <v>165</v>
      </c>
      <c r="J78" s="377"/>
      <c r="K78">
        <v>0.0</v>
      </c>
      <c r="L78">
        <v>0.0</v>
      </c>
      <c r="M78">
        <v>0.0</v>
      </c>
      <c r="N78">
        <v>0.0</v>
      </c>
      <c r="O78">
        <v>0.0</v>
      </c>
      <c r="P78">
        <v>0.0</v>
      </c>
      <c r="Q78">
        <v>0.0</v>
      </c>
      <c r="R78">
        <v>0.0</v>
      </c>
      <c r="S78">
        <v>0.0</v>
      </c>
      <c r="T78">
        <v>0.0</v>
      </c>
      <c r="U78" t="s">
        <v>578</v>
      </c>
    </row>
    <row r="79">
      <c r="A79" s="344">
        <v>24.0</v>
      </c>
      <c r="B79" s="345" t="s">
        <v>353</v>
      </c>
      <c r="C79" s="345" t="s">
        <v>139</v>
      </c>
      <c r="D79" s="346" t="s">
        <v>79</v>
      </c>
      <c r="E79" s="346" t="s">
        <v>69</v>
      </c>
      <c r="F79" s="346" t="s">
        <v>634</v>
      </c>
      <c r="G79" s="346" t="s">
        <v>143</v>
      </c>
      <c r="H79" s="346" t="s">
        <v>165</v>
      </c>
      <c r="I79" s="349">
        <v>120.0</v>
      </c>
      <c r="J79" s="346" t="s">
        <v>165</v>
      </c>
      <c r="K79">
        <v>0.0</v>
      </c>
      <c r="L79">
        <v>0.0</v>
      </c>
      <c r="M79">
        <v>1.0</v>
      </c>
      <c r="N79">
        <v>0.0</v>
      </c>
      <c r="O79">
        <v>0.0</v>
      </c>
      <c r="P79">
        <v>0.0</v>
      </c>
      <c r="Q79">
        <v>1.0</v>
      </c>
      <c r="R79">
        <v>0.0</v>
      </c>
      <c r="S79">
        <v>0.0</v>
      </c>
      <c r="T79">
        <v>0.0</v>
      </c>
      <c r="U79" t="s">
        <v>578</v>
      </c>
    </row>
    <row r="80">
      <c r="A80" s="344">
        <v>28.0</v>
      </c>
      <c r="B80" s="345" t="s">
        <v>295</v>
      </c>
      <c r="C80" s="346" t="s">
        <v>216</v>
      </c>
      <c r="D80" s="346" t="s">
        <v>79</v>
      </c>
      <c r="E80" s="346" t="s">
        <v>69</v>
      </c>
      <c r="F80" s="371" t="s">
        <v>635</v>
      </c>
      <c r="G80" s="346"/>
      <c r="H80" s="346"/>
      <c r="I80" s="346"/>
      <c r="J80" s="346"/>
      <c r="K80">
        <v>1.0</v>
      </c>
      <c r="L80">
        <v>0.0</v>
      </c>
      <c r="M80">
        <v>0.0</v>
      </c>
      <c r="N80">
        <v>0.0</v>
      </c>
      <c r="O80">
        <v>0.0</v>
      </c>
      <c r="P80">
        <v>0.0</v>
      </c>
      <c r="Q80">
        <v>0.0</v>
      </c>
      <c r="R80">
        <v>0.0</v>
      </c>
      <c r="S80">
        <v>0.0</v>
      </c>
      <c r="T80">
        <v>0.0</v>
      </c>
      <c r="U80" t="s">
        <v>578</v>
      </c>
    </row>
    <row r="81">
      <c r="A81" s="344">
        <v>32.0</v>
      </c>
      <c r="B81" s="345" t="s">
        <v>300</v>
      </c>
      <c r="C81" s="345" t="s">
        <v>58</v>
      </c>
      <c r="D81" s="346" t="s">
        <v>79</v>
      </c>
      <c r="E81" s="346" t="s">
        <v>69</v>
      </c>
      <c r="F81" s="371" t="s">
        <v>636</v>
      </c>
      <c r="G81" s="346" t="s">
        <v>71</v>
      </c>
      <c r="H81" s="346" t="s">
        <v>144</v>
      </c>
      <c r="I81" s="346" t="s">
        <v>165</v>
      </c>
      <c r="J81" s="346"/>
      <c r="K81">
        <v>1.0</v>
      </c>
      <c r="L81">
        <v>0.0</v>
      </c>
      <c r="M81">
        <v>0.0</v>
      </c>
      <c r="N81">
        <v>1.0</v>
      </c>
      <c r="O81">
        <v>0.0</v>
      </c>
      <c r="P81">
        <v>1.0</v>
      </c>
      <c r="Q81">
        <v>1.0</v>
      </c>
      <c r="R81">
        <v>0.0</v>
      </c>
      <c r="S81">
        <v>0.0</v>
      </c>
      <c r="T81">
        <v>0.0</v>
      </c>
      <c r="U81" t="s">
        <v>578</v>
      </c>
    </row>
    <row r="82">
      <c r="A82" s="332">
        <v>39.0</v>
      </c>
      <c r="B82" s="334" t="s">
        <v>307</v>
      </c>
      <c r="C82" s="334" t="s">
        <v>58</v>
      </c>
      <c r="D82" s="334" t="s">
        <v>79</v>
      </c>
      <c r="E82" s="334" t="s">
        <v>69</v>
      </c>
      <c r="F82" s="336" t="s">
        <v>637</v>
      </c>
      <c r="G82" s="334" t="s">
        <v>71</v>
      </c>
      <c r="H82" s="334"/>
      <c r="I82" s="334"/>
      <c r="J82" s="334"/>
      <c r="K82" t="s">
        <v>19</v>
      </c>
      <c r="L82">
        <v>1.0</v>
      </c>
      <c r="M82">
        <v>1.0</v>
      </c>
      <c r="N82" t="s">
        <v>19</v>
      </c>
      <c r="O82">
        <v>1.0</v>
      </c>
      <c r="P82">
        <v>1.0</v>
      </c>
      <c r="Q82" t="s">
        <v>19</v>
      </c>
      <c r="R82" t="s">
        <v>19</v>
      </c>
      <c r="S82" t="s">
        <v>19</v>
      </c>
      <c r="T82" s="351" t="s">
        <v>19</v>
      </c>
      <c r="U82" t="s">
        <v>580</v>
      </c>
    </row>
    <row r="83">
      <c r="A83" s="373">
        <v>45.0</v>
      </c>
      <c r="B83" s="374" t="s">
        <v>320</v>
      </c>
      <c r="C83" s="374" t="s">
        <v>58</v>
      </c>
      <c r="D83" s="374" t="s">
        <v>79</v>
      </c>
      <c r="E83" s="374" t="s">
        <v>69</v>
      </c>
      <c r="F83" s="379" t="s">
        <v>638</v>
      </c>
      <c r="G83" s="374" t="s">
        <v>71</v>
      </c>
      <c r="H83" s="374"/>
      <c r="I83" s="374"/>
      <c r="J83" s="374"/>
      <c r="K83">
        <v>1.0</v>
      </c>
      <c r="L83">
        <v>0.0</v>
      </c>
      <c r="M83">
        <v>0.0</v>
      </c>
      <c r="N83">
        <v>1.0</v>
      </c>
      <c r="O83">
        <v>1.0</v>
      </c>
      <c r="P83">
        <v>0.0</v>
      </c>
      <c r="Q83">
        <v>0.0</v>
      </c>
      <c r="R83">
        <v>0.0</v>
      </c>
      <c r="S83">
        <v>0.0</v>
      </c>
      <c r="T83">
        <v>0.0</v>
      </c>
      <c r="U83" t="s">
        <v>578</v>
      </c>
    </row>
    <row r="84">
      <c r="A84" s="373">
        <v>46.0</v>
      </c>
      <c r="B84" s="374" t="s">
        <v>323</v>
      </c>
      <c r="C84" s="374" t="s">
        <v>58</v>
      </c>
      <c r="D84" s="374" t="s">
        <v>79</v>
      </c>
      <c r="E84" s="374" t="s">
        <v>69</v>
      </c>
      <c r="F84" s="379" t="s">
        <v>638</v>
      </c>
      <c r="G84" s="374" t="s">
        <v>71</v>
      </c>
      <c r="H84" s="374"/>
      <c r="I84" s="374"/>
      <c r="J84" s="374"/>
      <c r="K84">
        <v>1.0</v>
      </c>
      <c r="L84">
        <v>0.0</v>
      </c>
      <c r="M84">
        <v>0.0</v>
      </c>
      <c r="N84">
        <v>1.0</v>
      </c>
      <c r="O84">
        <v>1.0</v>
      </c>
      <c r="P84">
        <v>0.0</v>
      </c>
      <c r="Q84">
        <v>0.0</v>
      </c>
      <c r="R84">
        <v>0.0</v>
      </c>
      <c r="S84">
        <v>0.0</v>
      </c>
      <c r="T84">
        <v>0.0</v>
      </c>
      <c r="U84" t="s">
        <v>578</v>
      </c>
    </row>
    <row r="85">
      <c r="A85" s="376">
        <v>47.0</v>
      </c>
      <c r="B85" s="377" t="s">
        <v>331</v>
      </c>
      <c r="C85" s="377" t="s">
        <v>58</v>
      </c>
      <c r="D85" s="377" t="s">
        <v>79</v>
      </c>
      <c r="E85" s="377" t="s">
        <v>69</v>
      </c>
      <c r="F85" s="378" t="s">
        <v>638</v>
      </c>
      <c r="G85" s="377" t="s">
        <v>71</v>
      </c>
      <c r="H85" s="377"/>
      <c r="I85" s="377"/>
      <c r="J85" s="377"/>
      <c r="K85">
        <v>1.0</v>
      </c>
      <c r="L85">
        <v>0.0</v>
      </c>
      <c r="M85">
        <v>0.0</v>
      </c>
      <c r="N85">
        <v>1.0</v>
      </c>
      <c r="O85">
        <v>1.0</v>
      </c>
      <c r="P85">
        <v>0.0</v>
      </c>
      <c r="Q85">
        <v>0.0</v>
      </c>
      <c r="R85">
        <v>0.0</v>
      </c>
      <c r="S85">
        <v>0.0</v>
      </c>
      <c r="T85">
        <v>0.0</v>
      </c>
      <c r="U85" t="s">
        <v>578</v>
      </c>
    </row>
    <row r="86">
      <c r="A86" s="388">
        <v>48.0</v>
      </c>
      <c r="B86" s="389" t="s">
        <v>364</v>
      </c>
      <c r="C86" s="389" t="s">
        <v>58</v>
      </c>
      <c r="D86" s="389" t="s">
        <v>79</v>
      </c>
      <c r="E86" s="389" t="s">
        <v>69</v>
      </c>
      <c r="F86" s="390" t="s">
        <v>638</v>
      </c>
      <c r="G86" s="389" t="s">
        <v>71</v>
      </c>
      <c r="H86" s="389"/>
      <c r="I86" s="389"/>
      <c r="J86" s="389"/>
      <c r="K86">
        <v>1.0</v>
      </c>
      <c r="L86">
        <v>0.0</v>
      </c>
      <c r="M86">
        <v>0.0</v>
      </c>
      <c r="N86">
        <v>1.0</v>
      </c>
      <c r="O86">
        <v>1.0</v>
      </c>
      <c r="P86">
        <v>0.0</v>
      </c>
      <c r="Q86">
        <v>0.0</v>
      </c>
      <c r="R86">
        <v>0.0</v>
      </c>
      <c r="S86">
        <v>0.0</v>
      </c>
      <c r="T86">
        <v>0.0</v>
      </c>
      <c r="U86" t="s">
        <v>578</v>
      </c>
    </row>
    <row r="87">
      <c r="A87" s="363">
        <v>49.0</v>
      </c>
      <c r="B87" s="364" t="s">
        <v>521</v>
      </c>
      <c r="C87" s="364" t="s">
        <v>58</v>
      </c>
      <c r="D87" s="364" t="s">
        <v>79</v>
      </c>
      <c r="E87" s="364" t="s">
        <v>69</v>
      </c>
      <c r="F87" s="366" t="s">
        <v>639</v>
      </c>
      <c r="G87" s="364" t="s">
        <v>71</v>
      </c>
      <c r="H87" s="364"/>
      <c r="I87" s="364"/>
      <c r="J87" s="364"/>
      <c r="L87">
        <v>1.0</v>
      </c>
      <c r="M87">
        <v>1.0</v>
      </c>
      <c r="N87">
        <v>1.0</v>
      </c>
      <c r="O87">
        <v>1.0</v>
      </c>
      <c r="R87">
        <v>1.0</v>
      </c>
      <c r="U87" t="s">
        <v>580</v>
      </c>
    </row>
    <row r="88">
      <c r="A88" s="332">
        <v>50.0</v>
      </c>
      <c r="B88" s="334" t="s">
        <v>426</v>
      </c>
      <c r="C88" s="334" t="s">
        <v>195</v>
      </c>
      <c r="D88" s="334" t="s">
        <v>79</v>
      </c>
      <c r="E88" s="334" t="s">
        <v>69</v>
      </c>
      <c r="F88" s="336" t="s">
        <v>640</v>
      </c>
      <c r="G88" s="334" t="s">
        <v>143</v>
      </c>
      <c r="H88" s="334" t="s">
        <v>144</v>
      </c>
      <c r="I88" s="332">
        <v>50.0</v>
      </c>
      <c r="J88" s="334" t="s">
        <v>165</v>
      </c>
      <c r="K88">
        <v>1.0</v>
      </c>
      <c r="L88">
        <v>0.0</v>
      </c>
      <c r="M88">
        <v>0.0</v>
      </c>
      <c r="N88">
        <v>0.0</v>
      </c>
      <c r="O88">
        <v>0.0</v>
      </c>
      <c r="P88">
        <v>0.0</v>
      </c>
      <c r="Q88">
        <v>0.0</v>
      </c>
      <c r="R88">
        <v>1.0</v>
      </c>
      <c r="S88">
        <v>0.0</v>
      </c>
      <c r="T88">
        <v>0.0</v>
      </c>
      <c r="U88" t="s">
        <v>578</v>
      </c>
    </row>
    <row r="89">
      <c r="A89" s="332">
        <v>52.0</v>
      </c>
      <c r="B89" s="334" t="s">
        <v>365</v>
      </c>
      <c r="C89" s="334" t="s">
        <v>58</v>
      </c>
      <c r="D89" s="334" t="s">
        <v>79</v>
      </c>
      <c r="E89" s="334" t="s">
        <v>69</v>
      </c>
      <c r="F89" s="336" t="s">
        <v>641</v>
      </c>
      <c r="G89" s="334" t="s">
        <v>71</v>
      </c>
      <c r="H89" s="334"/>
      <c r="I89" s="334"/>
      <c r="J89" s="334"/>
      <c r="K89">
        <v>1.0</v>
      </c>
      <c r="L89">
        <v>0.0</v>
      </c>
      <c r="M89">
        <v>0.0</v>
      </c>
      <c r="N89">
        <v>1.0</v>
      </c>
      <c r="O89">
        <v>0.0</v>
      </c>
      <c r="P89">
        <v>1.0</v>
      </c>
      <c r="Q89">
        <v>1.0</v>
      </c>
      <c r="R89">
        <v>0.0</v>
      </c>
      <c r="S89">
        <v>0.0</v>
      </c>
      <c r="T89">
        <v>0.0</v>
      </c>
      <c r="U89" t="s">
        <v>578</v>
      </c>
    </row>
    <row r="90">
      <c r="A90" s="332">
        <v>53.0</v>
      </c>
      <c r="B90" s="334" t="s">
        <v>367</v>
      </c>
      <c r="C90" s="334" t="s">
        <v>58</v>
      </c>
      <c r="D90" s="334" t="s">
        <v>79</v>
      </c>
      <c r="E90" s="334" t="s">
        <v>69</v>
      </c>
      <c r="F90" s="336" t="s">
        <v>642</v>
      </c>
      <c r="G90" s="334" t="s">
        <v>71</v>
      </c>
      <c r="H90" s="334"/>
      <c r="I90" s="334"/>
      <c r="J90" s="334"/>
      <c r="K90">
        <v>1.0</v>
      </c>
      <c r="L90">
        <v>0.0</v>
      </c>
      <c r="M90">
        <v>0.0</v>
      </c>
      <c r="N90">
        <v>1.0</v>
      </c>
      <c r="O90">
        <v>0.0</v>
      </c>
      <c r="P90">
        <v>1.0</v>
      </c>
      <c r="Q90">
        <v>1.0</v>
      </c>
      <c r="R90">
        <v>0.0</v>
      </c>
      <c r="S90">
        <v>0.0</v>
      </c>
      <c r="T90">
        <v>0.0</v>
      </c>
      <c r="U90" t="s">
        <v>578</v>
      </c>
    </row>
    <row r="91">
      <c r="A91" s="349">
        <v>55.0</v>
      </c>
      <c r="B91" s="346" t="s">
        <v>369</v>
      </c>
      <c r="C91" s="346" t="s">
        <v>58</v>
      </c>
      <c r="D91" s="346" t="s">
        <v>79</v>
      </c>
      <c r="E91" s="346" t="s">
        <v>69</v>
      </c>
      <c r="F91" s="371" t="s">
        <v>643</v>
      </c>
      <c r="G91" s="346" t="s">
        <v>71</v>
      </c>
      <c r="H91" s="346" t="s">
        <v>144</v>
      </c>
      <c r="I91" s="349">
        <v>75.0</v>
      </c>
      <c r="J91" s="346" t="s">
        <v>644</v>
      </c>
      <c r="K91">
        <v>1.0</v>
      </c>
      <c r="L91">
        <v>0.0</v>
      </c>
      <c r="M91">
        <v>0.0</v>
      </c>
      <c r="N91">
        <v>0.0</v>
      </c>
      <c r="O91">
        <v>0.0</v>
      </c>
      <c r="P91">
        <v>0.0</v>
      </c>
      <c r="Q91">
        <v>0.0</v>
      </c>
      <c r="R91">
        <v>0.0</v>
      </c>
      <c r="S91">
        <v>0.0</v>
      </c>
      <c r="T91">
        <v>0.0</v>
      </c>
      <c r="U91" t="s">
        <v>578</v>
      </c>
    </row>
    <row r="92">
      <c r="A92" s="332">
        <v>56.0</v>
      </c>
      <c r="B92" s="334" t="s">
        <v>416</v>
      </c>
      <c r="C92" s="334" t="s">
        <v>58</v>
      </c>
      <c r="D92" s="334" t="s">
        <v>79</v>
      </c>
      <c r="E92" s="334" t="s">
        <v>69</v>
      </c>
      <c r="F92" s="336" t="s">
        <v>645</v>
      </c>
      <c r="G92" s="334" t="s">
        <v>71</v>
      </c>
      <c r="H92" s="334"/>
      <c r="I92" s="334"/>
      <c r="J92" s="334"/>
      <c r="K92">
        <v>1.0</v>
      </c>
      <c r="L92">
        <v>0.0</v>
      </c>
      <c r="M92">
        <v>0.0</v>
      </c>
      <c r="N92">
        <v>1.0</v>
      </c>
      <c r="O92">
        <v>0.0</v>
      </c>
      <c r="P92">
        <v>1.0</v>
      </c>
      <c r="Q92">
        <v>1.0</v>
      </c>
      <c r="R92">
        <v>0.0</v>
      </c>
      <c r="S92">
        <v>0.0</v>
      </c>
      <c r="T92">
        <v>0.0</v>
      </c>
      <c r="U92" t="s">
        <v>580</v>
      </c>
    </row>
    <row r="93">
      <c r="A93" s="332">
        <v>57.0</v>
      </c>
      <c r="B93" s="334" t="s">
        <v>419</v>
      </c>
      <c r="C93" s="334" t="s">
        <v>430</v>
      </c>
      <c r="D93" s="334" t="s">
        <v>79</v>
      </c>
      <c r="E93" s="334" t="s">
        <v>69</v>
      </c>
      <c r="F93" s="336" t="s">
        <v>646</v>
      </c>
      <c r="G93" s="334"/>
      <c r="H93" s="334"/>
      <c r="I93" s="334"/>
      <c r="J93" s="334"/>
      <c r="K93">
        <v>1.0</v>
      </c>
      <c r="L93">
        <v>0.0</v>
      </c>
      <c r="M93">
        <v>0.0</v>
      </c>
      <c r="N93">
        <v>0.0</v>
      </c>
      <c r="O93">
        <v>0.0</v>
      </c>
      <c r="P93">
        <v>0.0</v>
      </c>
      <c r="Q93">
        <v>0.0</v>
      </c>
      <c r="R93">
        <v>0.0</v>
      </c>
      <c r="S93">
        <v>0.0</v>
      </c>
      <c r="T93">
        <v>0.0</v>
      </c>
      <c r="U93" t="s">
        <v>578</v>
      </c>
    </row>
    <row r="94">
      <c r="A94" s="332">
        <v>58.0</v>
      </c>
      <c r="B94" s="372" t="s">
        <v>420</v>
      </c>
      <c r="C94" s="393" t="s">
        <v>216</v>
      </c>
      <c r="D94" s="334" t="s">
        <v>79</v>
      </c>
      <c r="E94" s="334" t="s">
        <v>69</v>
      </c>
      <c r="F94" s="336" t="s">
        <v>647</v>
      </c>
      <c r="G94" s="334"/>
      <c r="H94" s="334"/>
      <c r="I94" s="334"/>
      <c r="J94" s="334"/>
      <c r="K94">
        <v>1.0</v>
      </c>
      <c r="L94">
        <v>0.0</v>
      </c>
      <c r="M94">
        <v>0.0</v>
      </c>
      <c r="N94">
        <v>0.0</v>
      </c>
      <c r="O94">
        <v>1.0</v>
      </c>
      <c r="P94">
        <v>1.0</v>
      </c>
      <c r="Q94">
        <v>0.0</v>
      </c>
      <c r="R94">
        <v>0.0</v>
      </c>
      <c r="S94">
        <v>0.0</v>
      </c>
      <c r="T94">
        <v>0.0</v>
      </c>
      <c r="U94" t="s">
        <v>580</v>
      </c>
    </row>
    <row r="95">
      <c r="A95" s="349">
        <v>60.0</v>
      </c>
      <c r="B95" s="346" t="s">
        <v>372</v>
      </c>
      <c r="C95" s="394" t="s">
        <v>58</v>
      </c>
      <c r="D95" s="395" t="s">
        <v>79</v>
      </c>
      <c r="E95" s="346" t="s">
        <v>69</v>
      </c>
      <c r="F95" s="371" t="s">
        <v>648</v>
      </c>
      <c r="G95" s="346" t="s">
        <v>71</v>
      </c>
      <c r="H95" s="375" t="s">
        <v>19</v>
      </c>
      <c r="I95" s="375" t="s">
        <v>19</v>
      </c>
      <c r="J95" s="375" t="s">
        <v>19</v>
      </c>
      <c r="K95">
        <v>1.0</v>
      </c>
      <c r="L95">
        <v>0.0</v>
      </c>
      <c r="M95">
        <v>0.0</v>
      </c>
      <c r="N95">
        <v>1.0</v>
      </c>
      <c r="O95">
        <v>0.0</v>
      </c>
      <c r="P95">
        <v>1.0</v>
      </c>
      <c r="Q95">
        <v>1.0</v>
      </c>
      <c r="R95">
        <v>0.0</v>
      </c>
      <c r="S95">
        <v>0.0</v>
      </c>
      <c r="T95">
        <v>0.0</v>
      </c>
      <c r="U95" t="s">
        <v>578</v>
      </c>
    </row>
    <row r="96">
      <c r="A96" s="349">
        <v>68.0</v>
      </c>
      <c r="B96" s="346" t="s">
        <v>379</v>
      </c>
      <c r="C96" s="346" t="s">
        <v>139</v>
      </c>
      <c r="D96" s="346" t="s">
        <v>79</v>
      </c>
      <c r="E96" s="346" t="s">
        <v>69</v>
      </c>
      <c r="F96" s="371" t="s">
        <v>649</v>
      </c>
      <c r="G96" s="346" t="s">
        <v>79</v>
      </c>
      <c r="H96" s="346" t="s">
        <v>401</v>
      </c>
      <c r="I96" s="346" t="s">
        <v>401</v>
      </c>
      <c r="J96" s="346" t="s">
        <v>650</v>
      </c>
      <c r="K96">
        <v>1.0</v>
      </c>
      <c r="L96">
        <v>0.0</v>
      </c>
      <c r="M96">
        <v>0.0</v>
      </c>
      <c r="N96">
        <v>0.0</v>
      </c>
      <c r="O96">
        <v>0.0</v>
      </c>
      <c r="P96">
        <v>0.0</v>
      </c>
      <c r="Q96">
        <v>1.0</v>
      </c>
      <c r="R96">
        <v>0.0</v>
      </c>
      <c r="S96">
        <v>0.0</v>
      </c>
      <c r="T96">
        <v>0.0</v>
      </c>
      <c r="U96" t="s">
        <v>578</v>
      </c>
    </row>
    <row r="97">
      <c r="A97" s="344">
        <v>70.0</v>
      </c>
      <c r="B97" s="345" t="s">
        <v>381</v>
      </c>
      <c r="C97" s="345" t="s">
        <v>58</v>
      </c>
      <c r="D97" s="346" t="s">
        <v>79</v>
      </c>
      <c r="E97" s="346" t="s">
        <v>69</v>
      </c>
      <c r="F97" s="371" t="s">
        <v>651</v>
      </c>
      <c r="G97" s="346" t="s">
        <v>71</v>
      </c>
      <c r="H97" s="346"/>
      <c r="I97" s="349">
        <v>30.0</v>
      </c>
      <c r="J97" s="346"/>
      <c r="K97">
        <v>0.0</v>
      </c>
      <c r="L97">
        <v>1.0</v>
      </c>
      <c r="M97">
        <v>1.0</v>
      </c>
      <c r="N97">
        <v>1.0</v>
      </c>
      <c r="O97">
        <v>1.0</v>
      </c>
      <c r="P97">
        <v>0.0</v>
      </c>
      <c r="Q97">
        <v>0.0</v>
      </c>
      <c r="R97">
        <v>0.0</v>
      </c>
      <c r="S97">
        <v>0.0</v>
      </c>
      <c r="T97">
        <v>0.0</v>
      </c>
      <c r="U97" t="s">
        <v>578</v>
      </c>
    </row>
    <row r="98">
      <c r="A98" s="349">
        <v>71.0</v>
      </c>
      <c r="B98" s="346" t="s">
        <v>383</v>
      </c>
      <c r="C98" s="346" t="s">
        <v>53</v>
      </c>
      <c r="D98" s="346" t="s">
        <v>79</v>
      </c>
      <c r="E98" s="346" t="s">
        <v>69</v>
      </c>
      <c r="F98" s="371" t="s">
        <v>652</v>
      </c>
      <c r="G98" s="346" t="s">
        <v>401</v>
      </c>
      <c r="H98" s="346" t="s">
        <v>401</v>
      </c>
      <c r="I98" s="346" t="s">
        <v>401</v>
      </c>
      <c r="J98" s="346" t="s">
        <v>401</v>
      </c>
      <c r="K98">
        <v>1.0</v>
      </c>
      <c r="L98">
        <v>0.0</v>
      </c>
      <c r="M98">
        <v>0.0</v>
      </c>
      <c r="N98">
        <v>0.0</v>
      </c>
      <c r="O98">
        <v>0.0</v>
      </c>
      <c r="P98">
        <v>0.0</v>
      </c>
      <c r="Q98">
        <v>0.0</v>
      </c>
      <c r="R98">
        <v>0.0</v>
      </c>
      <c r="S98">
        <v>1.0</v>
      </c>
      <c r="T98">
        <v>0.0</v>
      </c>
      <c r="U98" t="s">
        <v>578</v>
      </c>
    </row>
    <row r="99">
      <c r="A99" s="384">
        <v>78.0</v>
      </c>
      <c r="B99" s="385" t="s">
        <v>389</v>
      </c>
      <c r="C99" s="385" t="s">
        <v>58</v>
      </c>
      <c r="D99" s="385" t="s">
        <v>79</v>
      </c>
      <c r="E99" s="385" t="s">
        <v>69</v>
      </c>
      <c r="F99" s="385" t="s">
        <v>653</v>
      </c>
      <c r="G99" s="385" t="s">
        <v>71</v>
      </c>
      <c r="H99" s="385"/>
      <c r="I99" s="385"/>
      <c r="J99" s="385"/>
      <c r="K99">
        <v>1.0</v>
      </c>
      <c r="L99">
        <v>1.0</v>
      </c>
      <c r="M99">
        <v>1.0</v>
      </c>
      <c r="N99">
        <v>1.0</v>
      </c>
      <c r="O99">
        <v>1.0</v>
      </c>
      <c r="P99">
        <v>1.0</v>
      </c>
      <c r="Q99">
        <v>1.0</v>
      </c>
      <c r="R99">
        <v>0.0</v>
      </c>
      <c r="S99">
        <v>0.0</v>
      </c>
      <c r="T99">
        <v>0.0</v>
      </c>
      <c r="U99" t="s">
        <v>578</v>
      </c>
    </row>
    <row r="100">
      <c r="A100" s="384">
        <v>79.0</v>
      </c>
      <c r="B100" s="385" t="s">
        <v>390</v>
      </c>
      <c r="C100" s="385" t="s">
        <v>58</v>
      </c>
      <c r="D100" s="385" t="s">
        <v>79</v>
      </c>
      <c r="E100" s="385" t="s">
        <v>69</v>
      </c>
      <c r="F100" s="396" t="s">
        <v>654</v>
      </c>
      <c r="G100" s="385" t="s">
        <v>71</v>
      </c>
      <c r="H100" s="385"/>
      <c r="I100" s="385"/>
      <c r="J100" s="385"/>
      <c r="K100">
        <v>1.0</v>
      </c>
      <c r="L100">
        <v>0.0</v>
      </c>
      <c r="M100">
        <v>0.0</v>
      </c>
      <c r="N100">
        <v>1.0</v>
      </c>
      <c r="O100">
        <v>0.0</v>
      </c>
      <c r="P100">
        <v>1.0</v>
      </c>
      <c r="Q100">
        <v>1.0</v>
      </c>
      <c r="R100">
        <v>0.0</v>
      </c>
      <c r="S100">
        <v>0.0</v>
      </c>
      <c r="T100">
        <v>0.0</v>
      </c>
      <c r="U100" t="s">
        <v>578</v>
      </c>
    </row>
    <row r="101">
      <c r="A101" s="384">
        <v>80.0</v>
      </c>
      <c r="B101" s="385" t="s">
        <v>393</v>
      </c>
      <c r="C101" s="385" t="s">
        <v>58</v>
      </c>
      <c r="D101" s="385" t="s">
        <v>79</v>
      </c>
      <c r="E101" s="385" t="s">
        <v>69</v>
      </c>
      <c r="F101" s="396" t="s">
        <v>654</v>
      </c>
      <c r="G101" s="385" t="s">
        <v>71</v>
      </c>
      <c r="H101" s="385"/>
      <c r="I101" s="385"/>
      <c r="J101" s="385"/>
      <c r="K101">
        <v>1.0</v>
      </c>
      <c r="L101">
        <v>0.0</v>
      </c>
      <c r="M101">
        <v>0.0</v>
      </c>
      <c r="N101">
        <v>1.0</v>
      </c>
      <c r="O101">
        <v>0.0</v>
      </c>
      <c r="P101">
        <v>1.0</v>
      </c>
      <c r="Q101">
        <v>1.0</v>
      </c>
      <c r="R101">
        <v>0.0</v>
      </c>
      <c r="S101">
        <v>0.0</v>
      </c>
      <c r="T101">
        <v>0.0</v>
      </c>
      <c r="U101" t="s">
        <v>578</v>
      </c>
    </row>
    <row r="102">
      <c r="A102" s="332">
        <v>89.0</v>
      </c>
      <c r="B102" s="334" t="s">
        <v>400</v>
      </c>
      <c r="C102" s="334" t="s">
        <v>58</v>
      </c>
      <c r="D102" s="334" t="s">
        <v>79</v>
      </c>
      <c r="E102" s="334" t="s">
        <v>69</v>
      </c>
      <c r="F102" s="336" t="s">
        <v>655</v>
      </c>
      <c r="G102" s="334" t="s">
        <v>71</v>
      </c>
      <c r="H102" s="334"/>
      <c r="I102" s="334"/>
      <c r="J102" s="334"/>
      <c r="K102">
        <v>1.0</v>
      </c>
      <c r="L102">
        <v>0.0</v>
      </c>
      <c r="M102">
        <v>0.0</v>
      </c>
      <c r="N102">
        <v>0.0</v>
      </c>
      <c r="O102">
        <v>0.0</v>
      </c>
      <c r="P102">
        <v>0.0</v>
      </c>
      <c r="Q102">
        <v>0.0</v>
      </c>
      <c r="R102">
        <v>0.0</v>
      </c>
      <c r="S102">
        <v>0.0</v>
      </c>
      <c r="T102">
        <v>0.0</v>
      </c>
      <c r="U102" t="s">
        <v>578</v>
      </c>
    </row>
    <row r="103">
      <c r="A103" s="349">
        <v>100.0</v>
      </c>
      <c r="B103" s="346" t="s">
        <v>511</v>
      </c>
      <c r="C103" s="346" t="s">
        <v>216</v>
      </c>
      <c r="D103" s="346" t="s">
        <v>79</v>
      </c>
      <c r="E103" s="346" t="s">
        <v>69</v>
      </c>
      <c r="F103" s="371" t="s">
        <v>656</v>
      </c>
      <c r="G103" s="346" t="s">
        <v>401</v>
      </c>
      <c r="H103" s="346" t="s">
        <v>401</v>
      </c>
      <c r="I103" s="346" t="s">
        <v>401</v>
      </c>
      <c r="J103" s="346" t="s">
        <v>401</v>
      </c>
      <c r="K103">
        <v>1.0</v>
      </c>
      <c r="L103">
        <v>0.0</v>
      </c>
      <c r="M103">
        <v>0.0</v>
      </c>
      <c r="N103">
        <v>0.0</v>
      </c>
      <c r="O103">
        <v>0.0</v>
      </c>
      <c r="P103">
        <v>0.0</v>
      </c>
      <c r="Q103">
        <v>0.0</v>
      </c>
      <c r="R103">
        <v>1.0</v>
      </c>
      <c r="S103">
        <v>0.0</v>
      </c>
      <c r="T103">
        <v>0.0</v>
      </c>
      <c r="U103" t="s">
        <v>578</v>
      </c>
    </row>
    <row r="104">
      <c r="A104" s="349">
        <v>103.0</v>
      </c>
      <c r="B104" s="346" t="s">
        <v>336</v>
      </c>
      <c r="C104" s="346" t="s">
        <v>86</v>
      </c>
      <c r="D104" s="346" t="s">
        <v>79</v>
      </c>
      <c r="E104" s="346" t="s">
        <v>69</v>
      </c>
      <c r="F104" s="371" t="s">
        <v>657</v>
      </c>
      <c r="G104" s="346" t="s">
        <v>401</v>
      </c>
      <c r="H104" s="346" t="s">
        <v>401</v>
      </c>
      <c r="I104" s="346" t="s">
        <v>401</v>
      </c>
      <c r="J104" s="346" t="s">
        <v>403</v>
      </c>
      <c r="K104">
        <v>0.0</v>
      </c>
      <c r="L104">
        <v>0.0</v>
      </c>
      <c r="M104">
        <v>0.0</v>
      </c>
      <c r="N104">
        <v>0.0</v>
      </c>
      <c r="O104">
        <v>0.0</v>
      </c>
      <c r="P104">
        <v>0.0</v>
      </c>
      <c r="Q104">
        <v>0.0</v>
      </c>
      <c r="R104">
        <v>1.0</v>
      </c>
      <c r="S104">
        <v>1.0</v>
      </c>
      <c r="T104">
        <v>0.0</v>
      </c>
      <c r="U104" t="s">
        <v>578</v>
      </c>
    </row>
    <row r="105">
      <c r="A105" s="332">
        <v>18.0</v>
      </c>
      <c r="B105" s="334" t="s">
        <v>338</v>
      </c>
      <c r="C105" s="334" t="s">
        <v>340</v>
      </c>
      <c r="D105" s="334" t="s">
        <v>165</v>
      </c>
      <c r="E105" s="334" t="s">
        <v>626</v>
      </c>
      <c r="F105" s="334"/>
      <c r="G105" s="334" t="s">
        <v>165</v>
      </c>
      <c r="H105" s="334" t="s">
        <v>165</v>
      </c>
      <c r="I105" s="334" t="s">
        <v>165</v>
      </c>
      <c r="J105" s="334" t="s">
        <v>165</v>
      </c>
      <c r="K105" s="351" t="s">
        <v>19</v>
      </c>
      <c r="L105" s="351" t="s">
        <v>19</v>
      </c>
      <c r="M105" s="351" t="s">
        <v>19</v>
      </c>
      <c r="N105" s="351" t="s">
        <v>19</v>
      </c>
      <c r="O105" s="351" t="s">
        <v>19</v>
      </c>
      <c r="P105" s="351" t="s">
        <v>19</v>
      </c>
      <c r="Q105" s="351" t="s">
        <v>19</v>
      </c>
      <c r="R105" s="351" t="s">
        <v>19</v>
      </c>
      <c r="S105" s="351" t="s">
        <v>19</v>
      </c>
      <c r="T105" s="351" t="s">
        <v>19</v>
      </c>
      <c r="U105" t="s">
        <v>578</v>
      </c>
    </row>
    <row r="106">
      <c r="A106" s="349">
        <v>43.0</v>
      </c>
      <c r="B106" s="346" t="s">
        <v>68</v>
      </c>
      <c r="C106" s="346" t="s">
        <v>21</v>
      </c>
      <c r="D106" s="346" t="s">
        <v>165</v>
      </c>
      <c r="E106" s="346" t="s">
        <v>79</v>
      </c>
      <c r="F106" s="346"/>
      <c r="G106" s="346" t="s">
        <v>165</v>
      </c>
      <c r="H106" s="346" t="s">
        <v>165</v>
      </c>
      <c r="I106" s="346" t="s">
        <v>165</v>
      </c>
      <c r="J106" s="346" t="s">
        <v>165</v>
      </c>
      <c r="K106" s="351" t="s">
        <v>19</v>
      </c>
      <c r="L106" s="351" t="s">
        <v>19</v>
      </c>
      <c r="M106" s="351" t="s">
        <v>19</v>
      </c>
      <c r="N106" s="351" t="s">
        <v>19</v>
      </c>
      <c r="O106" s="351" t="s">
        <v>19</v>
      </c>
      <c r="P106" s="351" t="s">
        <v>19</v>
      </c>
      <c r="Q106" s="351" t="s">
        <v>19</v>
      </c>
      <c r="R106" s="351" t="s">
        <v>19</v>
      </c>
      <c r="S106" s="351" t="s">
        <v>19</v>
      </c>
      <c r="T106" s="351" t="s">
        <v>19</v>
      </c>
      <c r="U106" t="s">
        <v>578</v>
      </c>
    </row>
    <row r="107">
      <c r="A107" s="397"/>
      <c r="B107" s="397"/>
      <c r="C107" s="398"/>
      <c r="D107" s="364"/>
      <c r="E107" s="364"/>
      <c r="F107" s="364"/>
      <c r="G107" s="364"/>
      <c r="I107" s="364"/>
      <c r="J107" s="364"/>
    </row>
    <row r="108">
      <c r="B108" s="397"/>
      <c r="C108" s="397"/>
    </row>
  </sheetData>
  <autoFilter ref="$A$1:$Q$106"/>
  <mergeCells count="3">
    <mergeCell ref="G107:H107"/>
    <mergeCell ref="H33:I33"/>
    <mergeCell ref="H35:I35"/>
  </mergeCells>
  <hyperlinks>
    <hyperlink r:id="rId2" ref="F2"/>
    <hyperlink r:id="rId3" ref="F3"/>
    <hyperlink r:id="rId4" location="heading=h.p1tfl651iymp" ref="F4"/>
    <hyperlink r:id="rId5" ref="F5"/>
    <hyperlink r:id="rId6" ref="F6"/>
    <hyperlink r:id="rId7" ref="F7"/>
    <hyperlink r:id="rId8" ref="F8"/>
    <hyperlink r:id="rId9" ref="F10"/>
    <hyperlink r:id="rId10" ref="F13"/>
    <hyperlink r:id="rId11" ref="F14"/>
    <hyperlink r:id="rId12" ref="F15"/>
    <hyperlink r:id="rId13" ref="F16"/>
    <hyperlink r:id="rId14" ref="F17"/>
    <hyperlink r:id="rId15" ref="F18"/>
    <hyperlink r:id="rId16" ref="F19"/>
    <hyperlink r:id="rId17" ref="F20"/>
    <hyperlink r:id="rId18" ref="F21"/>
    <hyperlink r:id="rId19" ref="F22"/>
    <hyperlink r:id="rId20" ref="F23"/>
    <hyperlink r:id="rId21" ref="F24"/>
    <hyperlink r:id="rId22" ref="F25"/>
    <hyperlink r:id="rId23" ref="F26"/>
    <hyperlink r:id="rId24" ref="F27"/>
    <hyperlink r:id="rId25" ref="F28"/>
    <hyperlink r:id="rId26" ref="F29"/>
    <hyperlink r:id="rId27" ref="F30"/>
    <hyperlink r:id="rId28" ref="F31"/>
    <hyperlink r:id="rId29" ref="F32"/>
    <hyperlink r:id="rId30" ref="F33"/>
    <hyperlink r:id="rId31" ref="F34"/>
    <hyperlink r:id="rId32" ref="F35"/>
    <hyperlink r:id="rId33" ref="F36"/>
    <hyperlink r:id="rId34" ref="F37"/>
    <hyperlink r:id="rId35" ref="F39"/>
    <hyperlink r:id="rId36" ref="F44"/>
    <hyperlink r:id="rId37" ref="F45"/>
    <hyperlink r:id="rId38" ref="F46"/>
    <hyperlink r:id="rId39" ref="F47"/>
    <hyperlink r:id="rId40" ref="F48"/>
    <hyperlink r:id="rId41" ref="F49"/>
    <hyperlink r:id="rId42" ref="F50"/>
    <hyperlink r:id="rId43" ref="F51"/>
    <hyperlink r:id="rId44" ref="F52"/>
    <hyperlink r:id="rId45" ref="F53"/>
    <hyperlink r:id="rId46" ref="F55"/>
    <hyperlink r:id="rId47" ref="F56"/>
    <hyperlink r:id="rId48" ref="F69"/>
    <hyperlink r:id="rId49" ref="F76"/>
    <hyperlink r:id="rId50" ref="F77"/>
    <hyperlink r:id="rId51" ref="F78"/>
    <hyperlink r:id="rId52" ref="F80"/>
    <hyperlink r:id="rId53" ref="F81"/>
    <hyperlink r:id="rId54" ref="F82"/>
    <hyperlink r:id="rId55" ref="F83"/>
    <hyperlink r:id="rId56" ref="F84"/>
    <hyperlink r:id="rId57" ref="F85"/>
    <hyperlink r:id="rId58" ref="F86"/>
    <hyperlink r:id="rId59" ref="F87"/>
    <hyperlink r:id="rId60" ref="F88"/>
    <hyperlink r:id="rId61" ref="F89"/>
    <hyperlink r:id="rId62" ref="F90"/>
    <hyperlink r:id="rId63" ref="F91"/>
    <hyperlink r:id="rId64" ref="F92"/>
    <hyperlink r:id="rId65" ref="F93"/>
    <hyperlink r:id="rId66" ref="F94"/>
    <hyperlink r:id="rId67" ref="F95"/>
    <hyperlink r:id="rId68" ref="F96"/>
    <hyperlink r:id="rId69" ref="F97"/>
    <hyperlink r:id="rId70" ref="F98"/>
    <hyperlink r:id="rId71" ref="F100"/>
    <hyperlink r:id="rId72" ref="F101"/>
    <hyperlink r:id="rId73" ref="F102"/>
    <hyperlink r:id="rId74" ref="F103"/>
    <hyperlink r:id="rId75" ref="F104"/>
  </hyperlinks>
  <drawing r:id="rId76"/>
  <legacyDrawing r:id="rId7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8.71"/>
    <col customWidth="1" min="2" max="2" width="38.43"/>
    <col customWidth="1" min="3" max="3" width="13.71"/>
    <col customWidth="1" min="4" max="4" width="8.57"/>
    <col customWidth="1" min="5" max="6" width="14.43"/>
    <col customWidth="1" hidden="1" min="7" max="7" width="14.43"/>
    <col customWidth="1" hidden="1" min="8" max="8" width="8.86"/>
    <col customWidth="1" hidden="1" min="9" max="9" width="8.71"/>
    <col customWidth="1" hidden="1" min="10" max="10" width="44.86"/>
    <col customWidth="1" min="11" max="11" width="25.0"/>
    <col customWidth="1" min="12" max="12" width="31.14"/>
    <col customWidth="1" min="13" max="21" width="14.43"/>
  </cols>
  <sheetData>
    <row r="1">
      <c r="A1" s="103" t="s">
        <v>258</v>
      </c>
      <c r="B1" s="103" t="s">
        <v>2</v>
      </c>
      <c r="C1" s="329" t="s">
        <v>12</v>
      </c>
      <c r="D1" s="330" t="s">
        <v>22</v>
      </c>
      <c r="E1" s="330" t="s">
        <v>563</v>
      </c>
      <c r="F1" s="330" t="s">
        <v>564</v>
      </c>
      <c r="G1" s="330" t="s">
        <v>26</v>
      </c>
      <c r="H1" s="330" t="s">
        <v>27</v>
      </c>
      <c r="I1" s="330" t="s">
        <v>565</v>
      </c>
      <c r="J1" s="331" t="s">
        <v>44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s="280" t="s">
        <v>582</v>
      </c>
      <c r="W1" s="280" t="s">
        <v>583</v>
      </c>
      <c r="X1" s="280" t="s">
        <v>584</v>
      </c>
      <c r="Y1" s="280" t="s">
        <v>585</v>
      </c>
      <c r="Z1" s="280" t="s">
        <v>586</v>
      </c>
    </row>
    <row r="2">
      <c r="A2" s="332">
        <v>3.0</v>
      </c>
      <c r="B2" s="333" t="s">
        <v>50</v>
      </c>
      <c r="C2" s="333" t="s">
        <v>60</v>
      </c>
      <c r="D2" s="334" t="s">
        <v>69</v>
      </c>
      <c r="E2" s="335" t="s">
        <v>19</v>
      </c>
      <c r="F2" s="336" t="s">
        <v>577</v>
      </c>
      <c r="G2" s="334" t="s">
        <v>71</v>
      </c>
      <c r="H2" s="334" t="s">
        <v>72</v>
      </c>
      <c r="I2" s="332">
        <v>30.0</v>
      </c>
      <c r="J2" s="334" t="s">
        <v>87</v>
      </c>
      <c r="K2">
        <v>1.0</v>
      </c>
      <c r="L2">
        <v>1.0</v>
      </c>
      <c r="M2">
        <v>0.0</v>
      </c>
      <c r="N2">
        <v>1.0</v>
      </c>
      <c r="O2">
        <v>0.0</v>
      </c>
      <c r="P2">
        <v>0.0</v>
      </c>
      <c r="Q2">
        <v>0.0</v>
      </c>
      <c r="R2">
        <v>0.0</v>
      </c>
      <c r="S2">
        <v>0.0</v>
      </c>
      <c r="T2">
        <v>0.0</v>
      </c>
      <c r="U2" t="s">
        <v>578</v>
      </c>
      <c r="V2">
        <f t="shared" ref="V2:V106" si="1">max(K2,Q2,S2)</f>
        <v>1</v>
      </c>
      <c r="W2">
        <f t="shared" ref="W2:W106" si="2">max(L2,N2)</f>
        <v>1</v>
      </c>
      <c r="X2">
        <f t="shared" ref="X2:X106" si="3">max(O2,R2)</f>
        <v>0</v>
      </c>
      <c r="Y2">
        <f t="shared" ref="Y2:Y106" si="4">max(P2,M2)</f>
        <v>0</v>
      </c>
      <c r="Z2">
        <f t="shared" ref="Z2:Z106" si="5">max(L2,T2)</f>
        <v>1</v>
      </c>
    </row>
    <row r="3">
      <c r="A3" s="332">
        <v>4.0</v>
      </c>
      <c r="B3" s="334" t="s">
        <v>88</v>
      </c>
      <c r="C3" s="334" t="s">
        <v>11</v>
      </c>
      <c r="D3" s="334" t="s">
        <v>69</v>
      </c>
      <c r="E3" s="335" t="s">
        <v>19</v>
      </c>
      <c r="F3" s="336" t="s">
        <v>579</v>
      </c>
      <c r="G3" s="334"/>
      <c r="H3" s="334" t="s">
        <v>107</v>
      </c>
      <c r="I3" s="332">
        <v>80.0</v>
      </c>
      <c r="J3" s="334"/>
      <c r="K3">
        <v>1.0</v>
      </c>
      <c r="L3">
        <v>1.0</v>
      </c>
      <c r="M3">
        <v>1.0</v>
      </c>
      <c r="N3">
        <v>1.0</v>
      </c>
      <c r="P3">
        <v>1.0</v>
      </c>
      <c r="S3">
        <v>1.0</v>
      </c>
      <c r="U3" t="s">
        <v>580</v>
      </c>
      <c r="V3">
        <f t="shared" si="1"/>
        <v>1</v>
      </c>
      <c r="W3">
        <f t="shared" si="2"/>
        <v>1</v>
      </c>
      <c r="X3">
        <f t="shared" si="3"/>
        <v>0</v>
      </c>
      <c r="Y3">
        <f t="shared" si="4"/>
        <v>1</v>
      </c>
      <c r="Z3">
        <f t="shared" si="5"/>
        <v>1</v>
      </c>
    </row>
    <row r="4">
      <c r="A4" s="332">
        <v>7.0</v>
      </c>
      <c r="B4" s="334" t="s">
        <v>116</v>
      </c>
      <c r="C4" s="334" t="s">
        <v>23</v>
      </c>
      <c r="D4" s="334" t="s">
        <v>69</v>
      </c>
      <c r="E4" s="335" t="s">
        <v>19</v>
      </c>
      <c r="F4" s="336" t="s">
        <v>581</v>
      </c>
      <c r="G4" s="334" t="s">
        <v>71</v>
      </c>
      <c r="H4" s="334" t="s">
        <v>72</v>
      </c>
      <c r="I4" s="332">
        <v>20.0</v>
      </c>
      <c r="J4" s="334" t="s">
        <v>126</v>
      </c>
      <c r="K4">
        <v>0.0</v>
      </c>
      <c r="L4">
        <v>0.0</v>
      </c>
      <c r="M4">
        <v>1.0</v>
      </c>
      <c r="N4">
        <v>0.0</v>
      </c>
      <c r="O4">
        <v>0.0</v>
      </c>
      <c r="P4">
        <v>1.0</v>
      </c>
      <c r="Q4">
        <v>0.0</v>
      </c>
      <c r="R4">
        <v>0.0</v>
      </c>
      <c r="S4">
        <v>0.0</v>
      </c>
      <c r="T4">
        <v>0.0</v>
      </c>
      <c r="U4" t="s">
        <v>580</v>
      </c>
      <c r="V4">
        <f t="shared" si="1"/>
        <v>0</v>
      </c>
      <c r="W4">
        <f t="shared" si="2"/>
        <v>0</v>
      </c>
      <c r="X4">
        <f t="shared" si="3"/>
        <v>0</v>
      </c>
      <c r="Y4">
        <f t="shared" si="4"/>
        <v>1</v>
      </c>
      <c r="Z4">
        <f t="shared" si="5"/>
        <v>0</v>
      </c>
    </row>
    <row r="5">
      <c r="A5" s="332">
        <v>8.0</v>
      </c>
      <c r="B5" s="334" t="s">
        <v>128</v>
      </c>
      <c r="C5" s="334" t="s">
        <v>60</v>
      </c>
      <c r="D5" s="334" t="s">
        <v>69</v>
      </c>
      <c r="E5" s="335" t="s">
        <v>19</v>
      </c>
      <c r="F5" s="336" t="s">
        <v>577</v>
      </c>
      <c r="G5" s="334" t="s">
        <v>71</v>
      </c>
      <c r="H5" s="334" t="s">
        <v>72</v>
      </c>
      <c r="I5" s="332">
        <v>30.0</v>
      </c>
      <c r="J5" s="334" t="s">
        <v>87</v>
      </c>
      <c r="K5">
        <v>1.0</v>
      </c>
      <c r="L5">
        <v>1.0</v>
      </c>
      <c r="M5">
        <v>0.0</v>
      </c>
      <c r="N5">
        <v>1.0</v>
      </c>
      <c r="O5">
        <v>0.0</v>
      </c>
      <c r="P5">
        <v>0.0</v>
      </c>
      <c r="Q5">
        <v>0.0</v>
      </c>
      <c r="R5">
        <v>0.0</v>
      </c>
      <c r="S5">
        <v>0.0</v>
      </c>
      <c r="T5">
        <v>0.0</v>
      </c>
      <c r="U5" t="s">
        <v>578</v>
      </c>
      <c r="V5">
        <f t="shared" si="1"/>
        <v>1</v>
      </c>
      <c r="W5">
        <f t="shared" si="2"/>
        <v>1</v>
      </c>
      <c r="X5">
        <f t="shared" si="3"/>
        <v>0</v>
      </c>
      <c r="Y5">
        <f t="shared" si="4"/>
        <v>0</v>
      </c>
      <c r="Z5">
        <f t="shared" si="5"/>
        <v>1</v>
      </c>
    </row>
    <row r="6">
      <c r="A6" s="332">
        <v>10.0</v>
      </c>
      <c r="B6" s="334" t="s">
        <v>131</v>
      </c>
      <c r="C6" s="334" t="s">
        <v>60</v>
      </c>
      <c r="D6" s="334" t="s">
        <v>69</v>
      </c>
      <c r="E6" s="335" t="s">
        <v>19</v>
      </c>
      <c r="F6" s="336" t="s">
        <v>577</v>
      </c>
      <c r="G6" s="334" t="s">
        <v>71</v>
      </c>
      <c r="H6" s="334" t="s">
        <v>72</v>
      </c>
      <c r="I6" s="332">
        <v>30.0</v>
      </c>
      <c r="J6" s="334" t="s">
        <v>87</v>
      </c>
      <c r="K6">
        <v>1.0</v>
      </c>
      <c r="L6">
        <v>1.0</v>
      </c>
      <c r="M6">
        <v>0.0</v>
      </c>
      <c r="N6">
        <v>1.0</v>
      </c>
      <c r="O6">
        <v>0.0</v>
      </c>
      <c r="P6">
        <v>0.0</v>
      </c>
      <c r="Q6">
        <v>0.0</v>
      </c>
      <c r="R6">
        <v>0.0</v>
      </c>
      <c r="S6">
        <v>0.0</v>
      </c>
      <c r="T6">
        <v>0.0</v>
      </c>
      <c r="U6" t="s">
        <v>578</v>
      </c>
      <c r="V6">
        <f t="shared" si="1"/>
        <v>1</v>
      </c>
      <c r="W6">
        <f t="shared" si="2"/>
        <v>1</v>
      </c>
      <c r="X6">
        <f t="shared" si="3"/>
        <v>0</v>
      </c>
      <c r="Y6">
        <f t="shared" si="4"/>
        <v>0</v>
      </c>
      <c r="Z6">
        <f t="shared" si="5"/>
        <v>1</v>
      </c>
    </row>
    <row r="7">
      <c r="A7" s="332">
        <v>12.0</v>
      </c>
      <c r="B7" s="334" t="s">
        <v>138</v>
      </c>
      <c r="C7" s="334" t="s">
        <v>139</v>
      </c>
      <c r="D7" s="334" t="s">
        <v>69</v>
      </c>
      <c r="E7" s="335" t="s">
        <v>19</v>
      </c>
      <c r="F7" s="336" t="s">
        <v>587</v>
      </c>
      <c r="G7" s="334" t="s">
        <v>143</v>
      </c>
      <c r="H7" s="334" t="s">
        <v>144</v>
      </c>
      <c r="I7" s="332">
        <v>150.0</v>
      </c>
      <c r="J7" s="334" t="s">
        <v>146</v>
      </c>
      <c r="K7">
        <v>0.0</v>
      </c>
      <c r="L7">
        <v>1.0</v>
      </c>
      <c r="M7">
        <v>1.0</v>
      </c>
      <c r="N7">
        <v>1.0</v>
      </c>
      <c r="O7">
        <v>1.0</v>
      </c>
      <c r="P7">
        <v>1.0</v>
      </c>
      <c r="Q7">
        <v>0.0</v>
      </c>
      <c r="R7">
        <v>0.0</v>
      </c>
      <c r="S7">
        <v>0.0</v>
      </c>
      <c r="T7">
        <v>0.0</v>
      </c>
      <c r="U7" t="s">
        <v>578</v>
      </c>
      <c r="V7">
        <f t="shared" si="1"/>
        <v>0</v>
      </c>
      <c r="W7">
        <f t="shared" si="2"/>
        <v>1</v>
      </c>
      <c r="X7">
        <f t="shared" si="3"/>
        <v>1</v>
      </c>
      <c r="Y7">
        <f t="shared" si="4"/>
        <v>1</v>
      </c>
      <c r="Z7">
        <f t="shared" si="5"/>
        <v>1</v>
      </c>
    </row>
    <row r="8">
      <c r="A8" s="337">
        <v>13.0</v>
      </c>
      <c r="B8" s="338" t="s">
        <v>275</v>
      </c>
      <c r="C8" s="338" t="s">
        <v>24</v>
      </c>
      <c r="D8" s="339" t="s">
        <v>79</v>
      </c>
      <c r="E8" s="340" t="s">
        <v>588</v>
      </c>
      <c r="F8" s="341" t="s">
        <v>589</v>
      </c>
      <c r="G8" s="338" t="s">
        <v>143</v>
      </c>
      <c r="H8" s="338" t="s">
        <v>144</v>
      </c>
      <c r="I8" s="337">
        <v>120.0</v>
      </c>
      <c r="J8" s="338" t="s">
        <v>590</v>
      </c>
      <c r="K8" s="138">
        <v>1.0</v>
      </c>
      <c r="L8" s="138">
        <v>1.0</v>
      </c>
      <c r="M8" s="138">
        <v>0.0</v>
      </c>
      <c r="N8" s="138">
        <v>0.0</v>
      </c>
      <c r="O8" s="138">
        <v>0.0</v>
      </c>
      <c r="P8" s="138">
        <v>0.0</v>
      </c>
      <c r="Q8" s="138">
        <v>1.0</v>
      </c>
      <c r="R8" s="138">
        <v>0.0</v>
      </c>
      <c r="S8" s="342">
        <v>1.0</v>
      </c>
      <c r="T8" s="138">
        <v>0.0</v>
      </c>
      <c r="U8" s="342" t="s">
        <v>578</v>
      </c>
      <c r="V8">
        <f t="shared" si="1"/>
        <v>1</v>
      </c>
      <c r="W8">
        <f t="shared" si="2"/>
        <v>1</v>
      </c>
      <c r="X8">
        <f t="shared" si="3"/>
        <v>0</v>
      </c>
      <c r="Y8">
        <f t="shared" si="4"/>
        <v>0</v>
      </c>
      <c r="Z8">
        <f t="shared" si="5"/>
        <v>1</v>
      </c>
    </row>
    <row r="9">
      <c r="A9" s="332">
        <v>17.0</v>
      </c>
      <c r="B9" s="334" t="s">
        <v>282</v>
      </c>
      <c r="C9" s="334" t="s">
        <v>58</v>
      </c>
      <c r="D9" s="343" t="s">
        <v>69</v>
      </c>
      <c r="E9" s="334" t="s">
        <v>69</v>
      </c>
      <c r="F9" s="334" t="s">
        <v>591</v>
      </c>
      <c r="G9" s="334" t="s">
        <v>71</v>
      </c>
      <c r="H9" s="334"/>
      <c r="I9" s="334"/>
      <c r="J9" s="334"/>
      <c r="K9" s="89">
        <v>0.0</v>
      </c>
      <c r="L9" s="89">
        <v>1.0</v>
      </c>
      <c r="M9" s="89">
        <v>0.0</v>
      </c>
      <c r="N9" s="89">
        <v>1.0</v>
      </c>
      <c r="O9" s="89">
        <v>0.0</v>
      </c>
      <c r="P9" s="89">
        <v>0.0</v>
      </c>
      <c r="Q9" s="89">
        <v>0.0</v>
      </c>
      <c r="R9" s="89">
        <v>0.0</v>
      </c>
      <c r="S9" s="89">
        <v>1.0</v>
      </c>
      <c r="T9" s="89">
        <v>0.0</v>
      </c>
      <c r="U9" s="89" t="s">
        <v>578</v>
      </c>
      <c r="V9">
        <f t="shared" si="1"/>
        <v>1</v>
      </c>
      <c r="W9">
        <f t="shared" si="2"/>
        <v>1</v>
      </c>
      <c r="X9">
        <f t="shared" si="3"/>
        <v>0</v>
      </c>
      <c r="Y9">
        <f t="shared" si="4"/>
        <v>0</v>
      </c>
      <c r="Z9">
        <f t="shared" si="5"/>
        <v>1</v>
      </c>
    </row>
    <row r="10">
      <c r="A10" s="332">
        <v>19.0</v>
      </c>
      <c r="B10" s="334" t="s">
        <v>147</v>
      </c>
      <c r="C10" s="334" t="s">
        <v>60</v>
      </c>
      <c r="D10" s="334" t="s">
        <v>69</v>
      </c>
      <c r="E10" s="335" t="s">
        <v>19</v>
      </c>
      <c r="F10" s="336" t="s">
        <v>577</v>
      </c>
      <c r="G10" s="334" t="s">
        <v>71</v>
      </c>
      <c r="H10" s="334" t="s">
        <v>72</v>
      </c>
      <c r="I10" s="332">
        <v>30.0</v>
      </c>
      <c r="J10" s="334" t="s">
        <v>87</v>
      </c>
      <c r="K10">
        <v>1.0</v>
      </c>
      <c r="L10">
        <v>1.0</v>
      </c>
      <c r="M10">
        <v>0.0</v>
      </c>
      <c r="N10">
        <v>1.0</v>
      </c>
      <c r="O10">
        <v>0.0</v>
      </c>
      <c r="P10">
        <v>0.0</v>
      </c>
      <c r="Q10">
        <v>0.0</v>
      </c>
      <c r="R10">
        <v>0.0</v>
      </c>
      <c r="S10">
        <v>0.0</v>
      </c>
      <c r="T10">
        <v>0.0</v>
      </c>
      <c r="U10" t="s">
        <v>578</v>
      </c>
      <c r="V10">
        <f t="shared" si="1"/>
        <v>1</v>
      </c>
      <c r="W10">
        <f t="shared" si="2"/>
        <v>1</v>
      </c>
      <c r="X10">
        <f t="shared" si="3"/>
        <v>0</v>
      </c>
      <c r="Y10">
        <f t="shared" si="4"/>
        <v>0</v>
      </c>
      <c r="Z10">
        <f t="shared" si="5"/>
        <v>1</v>
      </c>
    </row>
    <row r="11">
      <c r="A11" s="337">
        <v>21.0</v>
      </c>
      <c r="B11" s="338" t="s">
        <v>346</v>
      </c>
      <c r="C11" s="338" t="s">
        <v>52</v>
      </c>
      <c r="D11" s="338" t="s">
        <v>69</v>
      </c>
      <c r="E11" s="340" t="s">
        <v>69</v>
      </c>
      <c r="F11" s="338"/>
      <c r="G11" s="338" t="s">
        <v>143</v>
      </c>
      <c r="H11" s="338" t="s">
        <v>144</v>
      </c>
      <c r="I11" s="337">
        <v>50.0</v>
      </c>
      <c r="J11" s="338" t="s">
        <v>214</v>
      </c>
      <c r="K11" s="138">
        <v>0.0</v>
      </c>
      <c r="L11" s="138">
        <v>0.0</v>
      </c>
      <c r="M11" s="138">
        <v>0.0</v>
      </c>
      <c r="N11" s="138">
        <v>0.0</v>
      </c>
      <c r="O11" s="138">
        <v>0.0</v>
      </c>
      <c r="P11" s="138">
        <v>0.0</v>
      </c>
      <c r="Q11" s="138">
        <v>1.0</v>
      </c>
      <c r="R11" s="138">
        <v>0.0</v>
      </c>
      <c r="S11" s="138">
        <v>0.0</v>
      </c>
      <c r="T11" s="138">
        <v>0.0</v>
      </c>
      <c r="U11" s="138" t="s">
        <v>578</v>
      </c>
      <c r="V11">
        <f t="shared" si="1"/>
        <v>1</v>
      </c>
      <c r="W11">
        <f t="shared" si="2"/>
        <v>0</v>
      </c>
      <c r="X11">
        <f t="shared" si="3"/>
        <v>0</v>
      </c>
      <c r="Y11">
        <f t="shared" si="4"/>
        <v>0</v>
      </c>
      <c r="Z11">
        <f t="shared" si="5"/>
        <v>0</v>
      </c>
    </row>
    <row r="12">
      <c r="A12" s="344">
        <v>23.0</v>
      </c>
      <c r="B12" s="345" t="s">
        <v>152</v>
      </c>
      <c r="C12" s="345" t="s">
        <v>139</v>
      </c>
      <c r="D12" s="346" t="s">
        <v>69</v>
      </c>
      <c r="E12" s="347" t="s">
        <v>19</v>
      </c>
      <c r="F12" s="348" t="s">
        <v>592</v>
      </c>
      <c r="G12" s="346" t="s">
        <v>143</v>
      </c>
      <c r="H12" s="346" t="s">
        <v>165</v>
      </c>
      <c r="I12" s="349">
        <v>100.0</v>
      </c>
      <c r="J12" s="346" t="s">
        <v>175</v>
      </c>
      <c r="K12">
        <v>0.0</v>
      </c>
      <c r="L12">
        <v>0.0</v>
      </c>
      <c r="M12">
        <v>0.0</v>
      </c>
      <c r="N12" s="280">
        <v>1.0</v>
      </c>
      <c r="O12">
        <v>1.0</v>
      </c>
      <c r="P12">
        <v>0.0</v>
      </c>
      <c r="Q12">
        <v>0.0</v>
      </c>
      <c r="R12">
        <v>0.0</v>
      </c>
      <c r="S12">
        <v>0.0</v>
      </c>
      <c r="T12">
        <v>0.0</v>
      </c>
      <c r="U12" t="s">
        <v>578</v>
      </c>
      <c r="V12">
        <f t="shared" si="1"/>
        <v>0</v>
      </c>
      <c r="W12">
        <f t="shared" si="2"/>
        <v>1</v>
      </c>
      <c r="X12">
        <f t="shared" si="3"/>
        <v>1</v>
      </c>
      <c r="Y12">
        <f t="shared" si="4"/>
        <v>0</v>
      </c>
      <c r="Z12">
        <f t="shared" si="5"/>
        <v>0</v>
      </c>
    </row>
    <row r="13">
      <c r="A13" s="332">
        <v>25.0</v>
      </c>
      <c r="B13" s="334" t="s">
        <v>178</v>
      </c>
      <c r="C13" s="334" t="s">
        <v>180</v>
      </c>
      <c r="D13" s="334" t="s">
        <v>69</v>
      </c>
      <c r="E13" s="335" t="s">
        <v>19</v>
      </c>
      <c r="F13" s="336" t="s">
        <v>593</v>
      </c>
      <c r="G13" s="334" t="s">
        <v>71</v>
      </c>
      <c r="H13" s="334" t="s">
        <v>72</v>
      </c>
      <c r="I13" s="332">
        <v>40.0</v>
      </c>
      <c r="J13" s="334" t="s">
        <v>186</v>
      </c>
      <c r="K13" s="350" t="s">
        <v>19</v>
      </c>
      <c r="L13" s="350" t="s">
        <v>19</v>
      </c>
      <c r="M13" s="350" t="s">
        <v>19</v>
      </c>
      <c r="N13" s="350" t="s">
        <v>19</v>
      </c>
      <c r="O13" s="350" t="s">
        <v>19</v>
      </c>
      <c r="P13" s="350" t="s">
        <v>19</v>
      </c>
      <c r="Q13" s="350" t="s">
        <v>19</v>
      </c>
      <c r="R13" s="350" t="s">
        <v>19</v>
      </c>
      <c r="S13" s="350" t="s">
        <v>19</v>
      </c>
      <c r="T13" s="351" t="s">
        <v>19</v>
      </c>
      <c r="U13" t="s">
        <v>578</v>
      </c>
      <c r="V13">
        <f t="shared" si="1"/>
        <v>0</v>
      </c>
      <c r="W13">
        <f t="shared" si="2"/>
        <v>0</v>
      </c>
      <c r="X13">
        <f t="shared" si="3"/>
        <v>0</v>
      </c>
      <c r="Y13">
        <f t="shared" si="4"/>
        <v>0</v>
      </c>
      <c r="Z13">
        <f t="shared" si="5"/>
        <v>0</v>
      </c>
    </row>
    <row r="14">
      <c r="A14" s="332">
        <v>29.0</v>
      </c>
      <c r="B14" s="334" t="s">
        <v>201</v>
      </c>
      <c r="C14" s="334" t="s">
        <v>202</v>
      </c>
      <c r="D14" s="334" t="s">
        <v>69</v>
      </c>
      <c r="E14" s="335" t="s">
        <v>19</v>
      </c>
      <c r="F14" s="336" t="s">
        <v>594</v>
      </c>
      <c r="G14" s="334" t="s">
        <v>209</v>
      </c>
      <c r="H14" s="334" t="s">
        <v>144</v>
      </c>
      <c r="I14" s="332">
        <v>120.0</v>
      </c>
      <c r="J14" s="334" t="s">
        <v>214</v>
      </c>
      <c r="K14">
        <v>0.0</v>
      </c>
      <c r="L14">
        <v>1.0</v>
      </c>
      <c r="M14">
        <v>1.0</v>
      </c>
      <c r="N14">
        <v>1.0</v>
      </c>
      <c r="O14">
        <v>0.0</v>
      </c>
      <c r="P14">
        <v>0.0</v>
      </c>
      <c r="Q14">
        <v>1.0</v>
      </c>
      <c r="R14">
        <v>0.0</v>
      </c>
      <c r="S14">
        <v>0.0</v>
      </c>
      <c r="T14">
        <v>0.0</v>
      </c>
      <c r="U14" t="s">
        <v>578</v>
      </c>
      <c r="V14">
        <f t="shared" si="1"/>
        <v>1</v>
      </c>
      <c r="W14">
        <f t="shared" si="2"/>
        <v>1</v>
      </c>
      <c r="X14">
        <f t="shared" si="3"/>
        <v>0</v>
      </c>
      <c r="Y14">
        <f t="shared" si="4"/>
        <v>1</v>
      </c>
      <c r="Z14">
        <f t="shared" si="5"/>
        <v>1</v>
      </c>
    </row>
    <row r="15">
      <c r="A15" s="332">
        <v>31.0</v>
      </c>
      <c r="B15" s="334" t="s">
        <v>215</v>
      </c>
      <c r="C15" s="334" t="s">
        <v>216</v>
      </c>
      <c r="D15" s="334" t="s">
        <v>69</v>
      </c>
      <c r="E15" s="335" t="s">
        <v>19</v>
      </c>
      <c r="F15" s="336" t="s">
        <v>595</v>
      </c>
      <c r="G15" s="334"/>
      <c r="H15" s="334" t="s">
        <v>72</v>
      </c>
      <c r="I15" s="332">
        <v>40.0</v>
      </c>
      <c r="J15" s="334" t="s">
        <v>221</v>
      </c>
      <c r="K15">
        <v>0.0</v>
      </c>
      <c r="L15">
        <v>1.0</v>
      </c>
      <c r="M15">
        <v>1.0</v>
      </c>
      <c r="N15">
        <v>1.0</v>
      </c>
      <c r="O15">
        <v>1.0</v>
      </c>
      <c r="P15">
        <v>0.0</v>
      </c>
      <c r="Q15">
        <v>0.0</v>
      </c>
      <c r="R15">
        <v>0.0</v>
      </c>
      <c r="S15">
        <v>0.0</v>
      </c>
      <c r="T15">
        <v>0.0</v>
      </c>
      <c r="U15" t="s">
        <v>578</v>
      </c>
      <c r="V15">
        <f t="shared" si="1"/>
        <v>0</v>
      </c>
      <c r="W15">
        <f t="shared" si="2"/>
        <v>1</v>
      </c>
      <c r="X15">
        <f t="shared" si="3"/>
        <v>1</v>
      </c>
      <c r="Y15">
        <f t="shared" si="4"/>
        <v>1</v>
      </c>
      <c r="Z15">
        <f t="shared" si="5"/>
        <v>1</v>
      </c>
    </row>
    <row r="16">
      <c r="A16" s="332">
        <v>38.0</v>
      </c>
      <c r="B16" s="334" t="s">
        <v>222</v>
      </c>
      <c r="C16" s="334" t="s">
        <v>60</v>
      </c>
      <c r="D16" s="334" t="s">
        <v>69</v>
      </c>
      <c r="E16" s="335" t="s">
        <v>19</v>
      </c>
      <c r="F16" s="336" t="s">
        <v>577</v>
      </c>
      <c r="G16" s="334" t="s">
        <v>71</v>
      </c>
      <c r="H16" s="334" t="s">
        <v>72</v>
      </c>
      <c r="I16" s="332">
        <v>30.0</v>
      </c>
      <c r="J16" s="334" t="s">
        <v>87</v>
      </c>
      <c r="K16">
        <v>1.0</v>
      </c>
      <c r="L16">
        <v>1.0</v>
      </c>
      <c r="M16">
        <v>0.0</v>
      </c>
      <c r="N16">
        <v>1.0</v>
      </c>
      <c r="O16">
        <v>0.0</v>
      </c>
      <c r="P16">
        <v>0.0</v>
      </c>
      <c r="Q16">
        <v>0.0</v>
      </c>
      <c r="R16">
        <v>0.0</v>
      </c>
      <c r="S16">
        <v>0.0</v>
      </c>
      <c r="T16">
        <v>0.0</v>
      </c>
      <c r="U16" t="s">
        <v>578</v>
      </c>
      <c r="V16">
        <f t="shared" si="1"/>
        <v>1</v>
      </c>
      <c r="W16">
        <f t="shared" si="2"/>
        <v>1</v>
      </c>
      <c r="X16">
        <f t="shared" si="3"/>
        <v>0</v>
      </c>
      <c r="Y16">
        <f t="shared" si="4"/>
        <v>0</v>
      </c>
      <c r="Z16">
        <f t="shared" si="5"/>
        <v>1</v>
      </c>
    </row>
    <row r="17">
      <c r="A17" s="352">
        <v>42.0</v>
      </c>
      <c r="B17" s="353" t="s">
        <v>228</v>
      </c>
      <c r="C17" s="353" t="s">
        <v>180</v>
      </c>
      <c r="D17" s="353" t="s">
        <v>69</v>
      </c>
      <c r="E17" s="335" t="s">
        <v>19</v>
      </c>
      <c r="F17" s="354" t="s">
        <v>596</v>
      </c>
      <c r="G17" s="353" t="s">
        <v>71</v>
      </c>
      <c r="H17" s="353" t="s">
        <v>72</v>
      </c>
      <c r="I17" s="352">
        <v>40.0</v>
      </c>
      <c r="J17" s="353" t="s">
        <v>186</v>
      </c>
      <c r="K17" s="350" t="s">
        <v>19</v>
      </c>
      <c r="L17" s="350" t="s">
        <v>19</v>
      </c>
      <c r="M17" s="350" t="s">
        <v>19</v>
      </c>
      <c r="N17" s="350" t="s">
        <v>19</v>
      </c>
      <c r="O17" s="350" t="s">
        <v>19</v>
      </c>
      <c r="P17" s="350" t="s">
        <v>19</v>
      </c>
      <c r="Q17" s="350" t="s">
        <v>19</v>
      </c>
      <c r="R17" s="350" t="s">
        <v>19</v>
      </c>
      <c r="S17" s="350" t="s">
        <v>19</v>
      </c>
      <c r="T17" s="351" t="s">
        <v>19</v>
      </c>
      <c r="U17" t="s">
        <v>578</v>
      </c>
      <c r="V17">
        <f t="shared" si="1"/>
        <v>0</v>
      </c>
      <c r="W17">
        <f t="shared" si="2"/>
        <v>0</v>
      </c>
      <c r="X17">
        <f t="shared" si="3"/>
        <v>0</v>
      </c>
      <c r="Y17">
        <f t="shared" si="4"/>
        <v>0</v>
      </c>
      <c r="Z17">
        <f t="shared" si="5"/>
        <v>0</v>
      </c>
    </row>
    <row r="18">
      <c r="A18" s="332">
        <v>54.0</v>
      </c>
      <c r="B18" s="334" t="s">
        <v>231</v>
      </c>
      <c r="C18" s="334" t="s">
        <v>60</v>
      </c>
      <c r="D18" s="334" t="s">
        <v>69</v>
      </c>
      <c r="E18" s="335" t="s">
        <v>19</v>
      </c>
      <c r="F18" s="336" t="s">
        <v>577</v>
      </c>
      <c r="G18" s="334" t="s">
        <v>71</v>
      </c>
      <c r="H18" s="334" t="s">
        <v>72</v>
      </c>
      <c r="I18" s="332">
        <v>30.0</v>
      </c>
      <c r="J18" s="334" t="s">
        <v>87</v>
      </c>
      <c r="K18">
        <v>1.0</v>
      </c>
      <c r="L18">
        <v>1.0</v>
      </c>
      <c r="M18">
        <v>0.0</v>
      </c>
      <c r="N18">
        <v>1.0</v>
      </c>
      <c r="O18">
        <v>0.0</v>
      </c>
      <c r="P18">
        <v>0.0</v>
      </c>
      <c r="Q18">
        <v>0.0</v>
      </c>
      <c r="R18">
        <v>0.0</v>
      </c>
      <c r="S18">
        <v>0.0</v>
      </c>
      <c r="T18">
        <v>0.0</v>
      </c>
      <c r="U18" t="s">
        <v>578</v>
      </c>
      <c r="V18">
        <f t="shared" si="1"/>
        <v>1</v>
      </c>
      <c r="W18">
        <f t="shared" si="2"/>
        <v>1</v>
      </c>
      <c r="X18">
        <f t="shared" si="3"/>
        <v>0</v>
      </c>
      <c r="Y18">
        <f t="shared" si="4"/>
        <v>0</v>
      </c>
      <c r="Z18">
        <f t="shared" si="5"/>
        <v>1</v>
      </c>
    </row>
    <row r="19">
      <c r="A19" s="332">
        <v>59.0</v>
      </c>
      <c r="B19" s="334" t="s">
        <v>234</v>
      </c>
      <c r="C19" s="334" t="s">
        <v>60</v>
      </c>
      <c r="D19" s="334" t="s">
        <v>69</v>
      </c>
      <c r="E19" s="335" t="s">
        <v>19</v>
      </c>
      <c r="F19" s="336" t="s">
        <v>577</v>
      </c>
      <c r="G19" s="334" t="s">
        <v>71</v>
      </c>
      <c r="H19" s="334" t="s">
        <v>72</v>
      </c>
      <c r="I19" s="332">
        <v>30.0</v>
      </c>
      <c r="J19" s="334" t="s">
        <v>87</v>
      </c>
      <c r="K19">
        <v>1.0</v>
      </c>
      <c r="L19">
        <v>1.0</v>
      </c>
      <c r="M19">
        <v>0.0</v>
      </c>
      <c r="N19">
        <v>1.0</v>
      </c>
      <c r="O19">
        <v>0.0</v>
      </c>
      <c r="P19">
        <v>0.0</v>
      </c>
      <c r="Q19">
        <v>0.0</v>
      </c>
      <c r="R19">
        <v>0.0</v>
      </c>
      <c r="S19">
        <v>0.0</v>
      </c>
      <c r="T19">
        <v>0.0</v>
      </c>
      <c r="U19" t="s">
        <v>578</v>
      </c>
      <c r="V19">
        <f t="shared" si="1"/>
        <v>1</v>
      </c>
      <c r="W19">
        <f t="shared" si="2"/>
        <v>1</v>
      </c>
      <c r="X19">
        <f t="shared" si="3"/>
        <v>0</v>
      </c>
      <c r="Y19">
        <f t="shared" si="4"/>
        <v>0</v>
      </c>
      <c r="Z19">
        <f t="shared" si="5"/>
        <v>1</v>
      </c>
    </row>
    <row r="20">
      <c r="A20" s="332">
        <v>65.0</v>
      </c>
      <c r="B20" s="334" t="s">
        <v>236</v>
      </c>
      <c r="C20" s="334" t="s">
        <v>180</v>
      </c>
      <c r="D20" s="334" t="s">
        <v>69</v>
      </c>
      <c r="E20" s="335" t="s">
        <v>19</v>
      </c>
      <c r="F20" s="336" t="s">
        <v>597</v>
      </c>
      <c r="G20" s="334" t="s">
        <v>71</v>
      </c>
      <c r="H20" s="334" t="s">
        <v>72</v>
      </c>
      <c r="I20" s="332">
        <v>40.0</v>
      </c>
      <c r="J20" s="334" t="s">
        <v>186</v>
      </c>
      <c r="K20" s="350" t="s">
        <v>19</v>
      </c>
      <c r="L20" s="350" t="s">
        <v>19</v>
      </c>
      <c r="M20" s="350" t="s">
        <v>19</v>
      </c>
      <c r="N20" s="350" t="s">
        <v>19</v>
      </c>
      <c r="O20" s="350" t="s">
        <v>19</v>
      </c>
      <c r="P20" s="350" t="s">
        <v>19</v>
      </c>
      <c r="Q20" s="350" t="s">
        <v>19</v>
      </c>
      <c r="R20" s="350" t="s">
        <v>19</v>
      </c>
      <c r="S20" s="350" t="s">
        <v>19</v>
      </c>
      <c r="T20" s="351" t="s">
        <v>19</v>
      </c>
      <c r="U20" t="s">
        <v>578</v>
      </c>
      <c r="V20">
        <f t="shared" si="1"/>
        <v>0</v>
      </c>
      <c r="W20">
        <f t="shared" si="2"/>
        <v>0</v>
      </c>
      <c r="X20">
        <f t="shared" si="3"/>
        <v>0</v>
      </c>
      <c r="Y20">
        <f t="shared" si="4"/>
        <v>0</v>
      </c>
      <c r="Z20">
        <f t="shared" si="5"/>
        <v>0</v>
      </c>
    </row>
    <row r="21">
      <c r="A21" s="332">
        <v>66.0</v>
      </c>
      <c r="B21" s="334" t="s">
        <v>238</v>
      </c>
      <c r="C21" s="334" t="s">
        <v>52</v>
      </c>
      <c r="D21" s="334" t="s">
        <v>69</v>
      </c>
      <c r="E21" s="335" t="s">
        <v>19</v>
      </c>
      <c r="F21" s="336" t="s">
        <v>598</v>
      </c>
      <c r="G21" s="334" t="s">
        <v>143</v>
      </c>
      <c r="H21" s="334" t="s">
        <v>144</v>
      </c>
      <c r="I21" s="332">
        <v>120.0</v>
      </c>
      <c r="J21" s="334" t="s">
        <v>214</v>
      </c>
      <c r="K21">
        <v>0.0</v>
      </c>
      <c r="L21">
        <v>0.0</v>
      </c>
      <c r="M21">
        <v>0.0</v>
      </c>
      <c r="N21">
        <v>1.0</v>
      </c>
      <c r="O21">
        <v>0.0</v>
      </c>
      <c r="P21">
        <v>0.0</v>
      </c>
      <c r="Q21">
        <v>1.0</v>
      </c>
      <c r="R21">
        <v>0.0</v>
      </c>
      <c r="S21">
        <v>0.0</v>
      </c>
      <c r="T21">
        <v>0.0</v>
      </c>
      <c r="U21" t="s">
        <v>578</v>
      </c>
      <c r="V21">
        <f t="shared" si="1"/>
        <v>1</v>
      </c>
      <c r="W21">
        <f t="shared" si="2"/>
        <v>1</v>
      </c>
      <c r="X21">
        <f t="shared" si="3"/>
        <v>0</v>
      </c>
      <c r="Y21">
        <f t="shared" si="4"/>
        <v>0</v>
      </c>
      <c r="Z21">
        <f t="shared" si="5"/>
        <v>0</v>
      </c>
    </row>
    <row r="22">
      <c r="A22" s="332">
        <v>67.0</v>
      </c>
      <c r="B22" s="334" t="s">
        <v>244</v>
      </c>
      <c r="C22" s="334" t="s">
        <v>60</v>
      </c>
      <c r="D22" s="334" t="s">
        <v>69</v>
      </c>
      <c r="E22" s="335" t="s">
        <v>19</v>
      </c>
      <c r="F22" s="336" t="s">
        <v>577</v>
      </c>
      <c r="G22" s="334" t="s">
        <v>71</v>
      </c>
      <c r="H22" s="334" t="s">
        <v>72</v>
      </c>
      <c r="I22" s="332">
        <v>30.0</v>
      </c>
      <c r="J22" s="334" t="s">
        <v>87</v>
      </c>
      <c r="K22">
        <v>1.0</v>
      </c>
      <c r="L22">
        <v>1.0</v>
      </c>
      <c r="M22">
        <v>0.0</v>
      </c>
      <c r="N22">
        <v>1.0</v>
      </c>
      <c r="O22">
        <v>0.0</v>
      </c>
      <c r="P22">
        <v>0.0</v>
      </c>
      <c r="Q22">
        <v>0.0</v>
      </c>
      <c r="R22">
        <v>0.0</v>
      </c>
      <c r="S22">
        <v>0.0</v>
      </c>
      <c r="T22">
        <v>0.0</v>
      </c>
      <c r="U22" t="s">
        <v>578</v>
      </c>
      <c r="V22">
        <f t="shared" si="1"/>
        <v>1</v>
      </c>
      <c r="W22">
        <f t="shared" si="2"/>
        <v>1</v>
      </c>
      <c r="X22">
        <f t="shared" si="3"/>
        <v>0</v>
      </c>
      <c r="Y22">
        <f t="shared" si="4"/>
        <v>0</v>
      </c>
      <c r="Z22">
        <f t="shared" si="5"/>
        <v>1</v>
      </c>
    </row>
    <row r="23">
      <c r="A23" s="332">
        <v>69.0</v>
      </c>
      <c r="B23" s="334" t="s">
        <v>246</v>
      </c>
      <c r="C23" s="334" t="s">
        <v>60</v>
      </c>
      <c r="D23" s="334" t="s">
        <v>69</v>
      </c>
      <c r="E23" s="335" t="s">
        <v>19</v>
      </c>
      <c r="F23" s="336" t="s">
        <v>577</v>
      </c>
      <c r="G23" s="334" t="s">
        <v>71</v>
      </c>
      <c r="H23" s="334" t="s">
        <v>72</v>
      </c>
      <c r="I23" s="332">
        <v>30.0</v>
      </c>
      <c r="J23" s="334" t="s">
        <v>87</v>
      </c>
      <c r="K23">
        <v>1.0</v>
      </c>
      <c r="L23">
        <v>1.0</v>
      </c>
      <c r="M23">
        <v>0.0</v>
      </c>
      <c r="N23">
        <v>1.0</v>
      </c>
      <c r="O23">
        <v>0.0</v>
      </c>
      <c r="P23">
        <v>0.0</v>
      </c>
      <c r="Q23">
        <v>0.0</v>
      </c>
      <c r="R23">
        <v>0.0</v>
      </c>
      <c r="S23">
        <v>0.0</v>
      </c>
      <c r="T23">
        <v>0.0</v>
      </c>
      <c r="U23" t="s">
        <v>578</v>
      </c>
      <c r="V23">
        <f t="shared" si="1"/>
        <v>1</v>
      </c>
      <c r="W23">
        <f t="shared" si="2"/>
        <v>1</v>
      </c>
      <c r="X23">
        <f t="shared" si="3"/>
        <v>0</v>
      </c>
      <c r="Y23">
        <f t="shared" si="4"/>
        <v>0</v>
      </c>
      <c r="Z23">
        <f t="shared" si="5"/>
        <v>1</v>
      </c>
    </row>
    <row r="24">
      <c r="A24" s="355">
        <v>72.0</v>
      </c>
      <c r="B24" s="356" t="s">
        <v>161</v>
      </c>
      <c r="C24" s="356" t="s">
        <v>58</v>
      </c>
      <c r="D24" s="356" t="s">
        <v>251</v>
      </c>
      <c r="E24" s="347" t="s">
        <v>19</v>
      </c>
      <c r="F24" s="357" t="s">
        <v>599</v>
      </c>
      <c r="G24" s="356" t="s">
        <v>71</v>
      </c>
      <c r="H24" s="356" t="s">
        <v>252</v>
      </c>
      <c r="I24" s="356">
        <v>70.0</v>
      </c>
      <c r="J24" s="356" t="s">
        <v>253</v>
      </c>
      <c r="K24">
        <v>0.0</v>
      </c>
      <c r="L24">
        <v>0.0</v>
      </c>
      <c r="M24">
        <v>1.0</v>
      </c>
      <c r="N24">
        <v>1.0</v>
      </c>
      <c r="O24">
        <v>0.0</v>
      </c>
      <c r="P24">
        <v>0.0</v>
      </c>
      <c r="Q24">
        <v>0.0</v>
      </c>
      <c r="R24">
        <v>0.0</v>
      </c>
      <c r="S24">
        <v>0.0</v>
      </c>
      <c r="T24">
        <v>0.0</v>
      </c>
      <c r="U24" t="s">
        <v>578</v>
      </c>
      <c r="V24">
        <f t="shared" si="1"/>
        <v>0</v>
      </c>
      <c r="W24">
        <f t="shared" si="2"/>
        <v>1</v>
      </c>
      <c r="X24">
        <f t="shared" si="3"/>
        <v>0</v>
      </c>
      <c r="Y24">
        <f t="shared" si="4"/>
        <v>1</v>
      </c>
      <c r="Z24">
        <f t="shared" si="5"/>
        <v>0</v>
      </c>
    </row>
    <row r="25">
      <c r="A25" s="332">
        <v>77.0</v>
      </c>
      <c r="B25" s="334" t="s">
        <v>255</v>
      </c>
      <c r="C25" s="334" t="s">
        <v>23</v>
      </c>
      <c r="D25" s="334" t="s">
        <v>69</v>
      </c>
      <c r="E25" s="335" t="s">
        <v>19</v>
      </c>
      <c r="F25" s="336" t="s">
        <v>600</v>
      </c>
      <c r="G25" s="334" t="s">
        <v>71</v>
      </c>
      <c r="H25" s="334" t="s">
        <v>72</v>
      </c>
      <c r="I25" s="332">
        <v>20.0</v>
      </c>
      <c r="J25" s="334" t="s">
        <v>126</v>
      </c>
      <c r="K25">
        <v>1.0</v>
      </c>
      <c r="L25">
        <v>1.0</v>
      </c>
      <c r="M25">
        <v>1.0</v>
      </c>
      <c r="N25">
        <v>0.0</v>
      </c>
      <c r="O25">
        <v>0.0</v>
      </c>
      <c r="P25">
        <v>0.0</v>
      </c>
      <c r="Q25">
        <v>0.0</v>
      </c>
      <c r="R25">
        <v>0.0</v>
      </c>
      <c r="S25">
        <v>1.0</v>
      </c>
      <c r="T25">
        <v>0.0</v>
      </c>
      <c r="U25" t="s">
        <v>580</v>
      </c>
      <c r="V25">
        <f t="shared" si="1"/>
        <v>1</v>
      </c>
      <c r="W25">
        <f t="shared" si="2"/>
        <v>1</v>
      </c>
      <c r="X25">
        <f t="shared" si="3"/>
        <v>0</v>
      </c>
      <c r="Y25">
        <f t="shared" si="4"/>
        <v>1</v>
      </c>
      <c r="Z25">
        <f t="shared" si="5"/>
        <v>1</v>
      </c>
    </row>
    <row r="26">
      <c r="A26" s="332">
        <v>85.0</v>
      </c>
      <c r="B26" s="334" t="s">
        <v>259</v>
      </c>
      <c r="C26" s="334" t="s">
        <v>60</v>
      </c>
      <c r="D26" s="334" t="s">
        <v>69</v>
      </c>
      <c r="E26" s="335" t="s">
        <v>19</v>
      </c>
      <c r="F26" s="336" t="s">
        <v>577</v>
      </c>
      <c r="G26" s="334" t="s">
        <v>71</v>
      </c>
      <c r="H26" s="334" t="s">
        <v>72</v>
      </c>
      <c r="I26" s="332">
        <v>30.0</v>
      </c>
      <c r="J26" s="334" t="s">
        <v>87</v>
      </c>
      <c r="K26">
        <v>1.0</v>
      </c>
      <c r="L26">
        <v>1.0</v>
      </c>
      <c r="M26">
        <v>0.0</v>
      </c>
      <c r="N26">
        <v>1.0</v>
      </c>
      <c r="O26">
        <v>0.0</v>
      </c>
      <c r="P26">
        <v>0.0</v>
      </c>
      <c r="Q26">
        <v>0.0</v>
      </c>
      <c r="R26">
        <v>0.0</v>
      </c>
      <c r="S26">
        <v>0.0</v>
      </c>
      <c r="T26">
        <v>0.0</v>
      </c>
      <c r="U26" t="s">
        <v>578</v>
      </c>
      <c r="V26">
        <f t="shared" si="1"/>
        <v>1</v>
      </c>
      <c r="W26">
        <f t="shared" si="2"/>
        <v>1</v>
      </c>
      <c r="X26">
        <f t="shared" si="3"/>
        <v>0</v>
      </c>
      <c r="Y26">
        <f t="shared" si="4"/>
        <v>0</v>
      </c>
      <c r="Z26">
        <f t="shared" si="5"/>
        <v>1</v>
      </c>
    </row>
    <row r="27">
      <c r="A27" s="332">
        <v>91.0</v>
      </c>
      <c r="B27" s="334" t="s">
        <v>271</v>
      </c>
      <c r="C27" s="334" t="s">
        <v>60</v>
      </c>
      <c r="D27" s="334" t="s">
        <v>69</v>
      </c>
      <c r="E27" s="335" t="s">
        <v>19</v>
      </c>
      <c r="F27" s="336" t="s">
        <v>577</v>
      </c>
      <c r="G27" s="334" t="s">
        <v>71</v>
      </c>
      <c r="H27" s="334" t="s">
        <v>72</v>
      </c>
      <c r="I27" s="332">
        <v>30.0</v>
      </c>
      <c r="J27" s="334" t="s">
        <v>87</v>
      </c>
      <c r="K27">
        <v>1.0</v>
      </c>
      <c r="L27">
        <v>1.0</v>
      </c>
      <c r="M27">
        <v>0.0</v>
      </c>
      <c r="N27">
        <v>1.0</v>
      </c>
      <c r="O27">
        <v>0.0</v>
      </c>
      <c r="P27">
        <v>0.0</v>
      </c>
      <c r="Q27">
        <v>0.0</v>
      </c>
      <c r="R27">
        <v>0.0</v>
      </c>
      <c r="S27">
        <v>0.0</v>
      </c>
      <c r="T27">
        <v>0.0</v>
      </c>
      <c r="U27" t="s">
        <v>578</v>
      </c>
      <c r="V27">
        <f t="shared" si="1"/>
        <v>1</v>
      </c>
      <c r="W27">
        <f t="shared" si="2"/>
        <v>1</v>
      </c>
      <c r="X27">
        <f t="shared" si="3"/>
        <v>0</v>
      </c>
      <c r="Y27">
        <f t="shared" si="4"/>
        <v>0</v>
      </c>
      <c r="Z27">
        <f t="shared" si="5"/>
        <v>1</v>
      </c>
    </row>
    <row r="28">
      <c r="A28" s="332">
        <v>92.0</v>
      </c>
      <c r="B28" s="334" t="s">
        <v>276</v>
      </c>
      <c r="C28" s="334" t="s">
        <v>216</v>
      </c>
      <c r="D28" s="334" t="s">
        <v>69</v>
      </c>
      <c r="E28" s="335" t="s">
        <v>19</v>
      </c>
      <c r="F28" s="336" t="s">
        <v>601</v>
      </c>
      <c r="G28" s="334" t="s">
        <v>209</v>
      </c>
      <c r="H28" s="334" t="s">
        <v>72</v>
      </c>
      <c r="I28" s="332">
        <v>40.0</v>
      </c>
      <c r="J28" s="334" t="s">
        <v>281</v>
      </c>
      <c r="K28">
        <v>1.0</v>
      </c>
      <c r="L28">
        <v>1.0</v>
      </c>
      <c r="M28">
        <v>1.0</v>
      </c>
      <c r="N28">
        <v>1.0</v>
      </c>
      <c r="O28">
        <v>1.0</v>
      </c>
      <c r="P28">
        <v>1.0</v>
      </c>
      <c r="Q28">
        <v>0.0</v>
      </c>
      <c r="R28">
        <v>0.0</v>
      </c>
      <c r="S28">
        <v>0.0</v>
      </c>
      <c r="T28">
        <v>0.0</v>
      </c>
      <c r="U28" t="s">
        <v>578</v>
      </c>
      <c r="V28">
        <f t="shared" si="1"/>
        <v>1</v>
      </c>
      <c r="W28">
        <f t="shared" si="2"/>
        <v>1</v>
      </c>
      <c r="X28">
        <f t="shared" si="3"/>
        <v>1</v>
      </c>
      <c r="Y28">
        <f t="shared" si="4"/>
        <v>1</v>
      </c>
      <c r="Z28">
        <f t="shared" si="5"/>
        <v>1</v>
      </c>
    </row>
    <row r="29">
      <c r="A29" s="332">
        <v>93.0</v>
      </c>
      <c r="B29" s="334" t="s">
        <v>299</v>
      </c>
      <c r="C29" s="334" t="s">
        <v>60</v>
      </c>
      <c r="D29" s="334" t="s">
        <v>69</v>
      </c>
      <c r="E29" s="335" t="s">
        <v>19</v>
      </c>
      <c r="F29" s="336" t="s">
        <v>577</v>
      </c>
      <c r="G29" s="334" t="s">
        <v>71</v>
      </c>
      <c r="H29" s="334" t="s">
        <v>72</v>
      </c>
      <c r="I29" s="332">
        <v>30.0</v>
      </c>
      <c r="J29" s="334" t="s">
        <v>87</v>
      </c>
      <c r="K29">
        <v>1.0</v>
      </c>
      <c r="L29">
        <v>1.0</v>
      </c>
      <c r="M29">
        <v>0.0</v>
      </c>
      <c r="N29">
        <v>1.0</v>
      </c>
      <c r="O29">
        <v>0.0</v>
      </c>
      <c r="P29">
        <v>0.0</v>
      </c>
      <c r="Q29">
        <v>0.0</v>
      </c>
      <c r="R29">
        <v>0.0</v>
      </c>
      <c r="S29">
        <v>0.0</v>
      </c>
      <c r="T29">
        <v>0.0</v>
      </c>
      <c r="U29" t="s">
        <v>578</v>
      </c>
      <c r="V29">
        <f t="shared" si="1"/>
        <v>1</v>
      </c>
      <c r="W29">
        <f t="shared" si="2"/>
        <v>1</v>
      </c>
      <c r="X29">
        <f t="shared" si="3"/>
        <v>0</v>
      </c>
      <c r="Y29">
        <f t="shared" si="4"/>
        <v>0</v>
      </c>
      <c r="Z29">
        <f t="shared" si="5"/>
        <v>1</v>
      </c>
    </row>
    <row r="30">
      <c r="A30" s="358">
        <v>26.0</v>
      </c>
      <c r="B30" s="359" t="s">
        <v>151</v>
      </c>
      <c r="C30" s="360" t="s">
        <v>58</v>
      </c>
      <c r="D30" s="360" t="s">
        <v>69</v>
      </c>
      <c r="E30" s="360" t="s">
        <v>588</v>
      </c>
      <c r="F30" s="361" t="s">
        <v>602</v>
      </c>
      <c r="G30" s="360" t="s">
        <v>71</v>
      </c>
      <c r="H30" s="360"/>
      <c r="I30" s="360"/>
      <c r="J30" s="360"/>
      <c r="K30" s="362">
        <v>0.0</v>
      </c>
      <c r="L30" s="362">
        <v>1.0</v>
      </c>
      <c r="M30" s="362">
        <v>0.0</v>
      </c>
      <c r="N30" s="362">
        <v>1.0</v>
      </c>
      <c r="O30" s="362">
        <v>0.0</v>
      </c>
      <c r="P30" s="362">
        <v>0.0</v>
      </c>
      <c r="Q30" s="362">
        <v>0.0</v>
      </c>
      <c r="R30" s="362">
        <v>0.0</v>
      </c>
      <c r="S30" s="362">
        <v>0.0</v>
      </c>
      <c r="T30" s="138">
        <v>0.0</v>
      </c>
      <c r="U30" s="138" t="s">
        <v>578</v>
      </c>
      <c r="V30">
        <f t="shared" si="1"/>
        <v>0</v>
      </c>
      <c r="W30">
        <f t="shared" si="2"/>
        <v>1</v>
      </c>
      <c r="X30">
        <f t="shared" si="3"/>
        <v>0</v>
      </c>
      <c r="Y30">
        <f t="shared" si="4"/>
        <v>0</v>
      </c>
      <c r="Z30">
        <f t="shared" si="5"/>
        <v>1</v>
      </c>
    </row>
    <row r="31">
      <c r="A31" s="332">
        <v>40.0</v>
      </c>
      <c r="B31" s="334" t="s">
        <v>154</v>
      </c>
      <c r="C31" s="334" t="s">
        <v>58</v>
      </c>
      <c r="D31" s="334" t="s">
        <v>69</v>
      </c>
      <c r="E31" s="334" t="s">
        <v>69</v>
      </c>
      <c r="F31" s="336" t="s">
        <v>603</v>
      </c>
      <c r="G31" s="334" t="s">
        <v>71</v>
      </c>
      <c r="H31" s="334"/>
      <c r="I31" s="334"/>
      <c r="J31" s="334"/>
      <c r="K31" s="89">
        <v>0.0</v>
      </c>
      <c r="L31" s="89">
        <v>1.0</v>
      </c>
      <c r="M31" s="89">
        <v>0.0</v>
      </c>
      <c r="N31" s="89">
        <v>1.0</v>
      </c>
      <c r="O31" s="89">
        <v>0.0</v>
      </c>
      <c r="P31" s="89">
        <v>1.0</v>
      </c>
      <c r="Q31" s="89">
        <v>0.0</v>
      </c>
      <c r="R31" s="89">
        <v>0.0</v>
      </c>
      <c r="S31" s="89">
        <v>1.0</v>
      </c>
      <c r="T31" s="89">
        <v>0.0</v>
      </c>
      <c r="U31" s="89" t="s">
        <v>580</v>
      </c>
      <c r="V31">
        <f t="shared" si="1"/>
        <v>1</v>
      </c>
      <c r="W31">
        <f t="shared" si="2"/>
        <v>1</v>
      </c>
      <c r="X31">
        <f t="shared" si="3"/>
        <v>0</v>
      </c>
      <c r="Y31">
        <f t="shared" si="4"/>
        <v>1</v>
      </c>
      <c r="Z31">
        <f t="shared" si="5"/>
        <v>1</v>
      </c>
    </row>
    <row r="32">
      <c r="A32" s="337">
        <v>87.0</v>
      </c>
      <c r="B32" s="338" t="s">
        <v>261</v>
      </c>
      <c r="C32" s="338" t="s">
        <v>58</v>
      </c>
      <c r="D32" s="338" t="s">
        <v>69</v>
      </c>
      <c r="E32" s="338" t="s">
        <v>69</v>
      </c>
      <c r="F32" s="341" t="s">
        <v>604</v>
      </c>
      <c r="G32" s="338" t="s">
        <v>209</v>
      </c>
      <c r="H32" s="338" t="s">
        <v>265</v>
      </c>
      <c r="I32" s="338">
        <v>150.0</v>
      </c>
      <c r="J32" s="338" t="s">
        <v>605</v>
      </c>
      <c r="K32" s="138">
        <v>0.0</v>
      </c>
      <c r="L32" s="138">
        <v>1.0</v>
      </c>
      <c r="M32" s="138">
        <v>1.0</v>
      </c>
      <c r="N32" s="138">
        <v>1.0</v>
      </c>
      <c r="O32" s="138">
        <v>0.0</v>
      </c>
      <c r="P32" s="138">
        <v>1.0</v>
      </c>
      <c r="Q32" s="138">
        <v>0.0</v>
      </c>
      <c r="R32" s="138">
        <v>1.0</v>
      </c>
      <c r="S32" s="138">
        <v>1.0</v>
      </c>
      <c r="T32" s="138">
        <v>0.0</v>
      </c>
      <c r="U32" s="138" t="s">
        <v>578</v>
      </c>
      <c r="V32">
        <f t="shared" si="1"/>
        <v>1</v>
      </c>
      <c r="W32">
        <f t="shared" si="2"/>
        <v>1</v>
      </c>
      <c r="X32">
        <f t="shared" si="3"/>
        <v>1</v>
      </c>
      <c r="Y32">
        <f t="shared" si="4"/>
        <v>1</v>
      </c>
      <c r="Z32">
        <f t="shared" si="5"/>
        <v>1</v>
      </c>
    </row>
    <row r="33">
      <c r="A33" s="332">
        <v>2.0</v>
      </c>
      <c r="B33" s="334" t="s">
        <v>104</v>
      </c>
      <c r="C33" s="334" t="s">
        <v>58</v>
      </c>
      <c r="D33" s="334" t="s">
        <v>606</v>
      </c>
      <c r="E33" s="334" t="s">
        <v>588</v>
      </c>
      <c r="F33" s="336" t="s">
        <v>607</v>
      </c>
      <c r="G33" s="334" t="s">
        <v>71</v>
      </c>
      <c r="H33" s="334" t="s">
        <v>115</v>
      </c>
      <c r="J33" s="334"/>
      <c r="K33">
        <v>0.0</v>
      </c>
      <c r="L33">
        <v>0.0</v>
      </c>
      <c r="M33">
        <v>0.0</v>
      </c>
      <c r="N33">
        <v>0.0</v>
      </c>
      <c r="O33">
        <v>0.0</v>
      </c>
      <c r="P33">
        <v>0.0</v>
      </c>
      <c r="Q33">
        <v>0.0</v>
      </c>
      <c r="R33">
        <v>0.0</v>
      </c>
      <c r="S33">
        <v>1.0</v>
      </c>
      <c r="T33">
        <v>0.0</v>
      </c>
      <c r="U33" t="s">
        <v>578</v>
      </c>
      <c r="V33">
        <f t="shared" si="1"/>
        <v>1</v>
      </c>
      <c r="W33">
        <f t="shared" si="2"/>
        <v>0</v>
      </c>
      <c r="X33">
        <f t="shared" si="3"/>
        <v>0</v>
      </c>
      <c r="Y33">
        <f t="shared" si="4"/>
        <v>0</v>
      </c>
      <c r="Z33">
        <f t="shared" si="5"/>
        <v>0</v>
      </c>
    </row>
    <row r="34">
      <c r="A34" s="363">
        <v>104.0</v>
      </c>
      <c r="B34" s="364" t="s">
        <v>308</v>
      </c>
      <c r="C34" s="364" t="s">
        <v>86</v>
      </c>
      <c r="D34" s="365" t="s">
        <v>606</v>
      </c>
      <c r="E34" s="364" t="s">
        <v>69</v>
      </c>
      <c r="F34" s="366" t="s">
        <v>608</v>
      </c>
      <c r="G34" s="364"/>
      <c r="H34" s="364"/>
      <c r="I34" s="364"/>
      <c r="J34" s="364"/>
      <c r="K34">
        <v>0.0</v>
      </c>
      <c r="L34">
        <v>1.0</v>
      </c>
      <c r="M34">
        <v>0.0</v>
      </c>
      <c r="N34">
        <v>0.0</v>
      </c>
      <c r="O34">
        <v>0.0</v>
      </c>
      <c r="P34">
        <v>1.0</v>
      </c>
      <c r="Q34">
        <v>0.0</v>
      </c>
      <c r="R34">
        <v>0.0</v>
      </c>
      <c r="S34">
        <v>1.0</v>
      </c>
      <c r="T34">
        <v>0.0</v>
      </c>
      <c r="U34" t="s">
        <v>580</v>
      </c>
      <c r="V34">
        <f t="shared" si="1"/>
        <v>1</v>
      </c>
      <c r="W34">
        <f t="shared" si="2"/>
        <v>1</v>
      </c>
      <c r="X34">
        <f t="shared" si="3"/>
        <v>0</v>
      </c>
      <c r="Y34">
        <f t="shared" si="4"/>
        <v>1</v>
      </c>
      <c r="Z34">
        <f t="shared" si="5"/>
        <v>1</v>
      </c>
    </row>
    <row r="35">
      <c r="A35" s="367">
        <v>9.0</v>
      </c>
      <c r="B35" s="368" t="s">
        <v>242</v>
      </c>
      <c r="C35" s="368" t="s">
        <v>58</v>
      </c>
      <c r="D35" s="369" t="s">
        <v>606</v>
      </c>
      <c r="E35" s="368" t="s">
        <v>588</v>
      </c>
      <c r="F35" s="370" t="s">
        <v>609</v>
      </c>
      <c r="G35" s="368" t="s">
        <v>71</v>
      </c>
      <c r="H35" s="368" t="s">
        <v>250</v>
      </c>
      <c r="J35" s="368"/>
      <c r="K35">
        <v>0.0</v>
      </c>
      <c r="L35">
        <v>0.0</v>
      </c>
      <c r="M35">
        <v>0.0</v>
      </c>
      <c r="N35">
        <v>0.0</v>
      </c>
      <c r="O35">
        <v>0.0</v>
      </c>
      <c r="P35">
        <v>1.0</v>
      </c>
      <c r="Q35">
        <v>0.0</v>
      </c>
      <c r="R35">
        <v>0.0</v>
      </c>
      <c r="S35">
        <v>1.0</v>
      </c>
      <c r="T35">
        <v>0.0</v>
      </c>
      <c r="U35" t="s">
        <v>578</v>
      </c>
      <c r="V35">
        <f t="shared" si="1"/>
        <v>1</v>
      </c>
      <c r="W35">
        <f t="shared" si="2"/>
        <v>0</v>
      </c>
      <c r="X35">
        <f t="shared" si="3"/>
        <v>0</v>
      </c>
      <c r="Y35">
        <f t="shared" si="4"/>
        <v>1</v>
      </c>
      <c r="Z35">
        <f t="shared" si="5"/>
        <v>0</v>
      </c>
    </row>
    <row r="36">
      <c r="A36" s="349">
        <v>11.0</v>
      </c>
      <c r="B36" s="346" t="s">
        <v>278</v>
      </c>
      <c r="C36" s="346" t="s">
        <v>58</v>
      </c>
      <c r="D36" s="346" t="s">
        <v>79</v>
      </c>
      <c r="E36" s="346" t="s">
        <v>588</v>
      </c>
      <c r="F36" s="371" t="s">
        <v>610</v>
      </c>
      <c r="G36" s="346" t="s">
        <v>165</v>
      </c>
      <c r="H36" s="346" t="s">
        <v>165</v>
      </c>
      <c r="I36" s="346" t="s">
        <v>165</v>
      </c>
      <c r="J36" s="346" t="s">
        <v>165</v>
      </c>
      <c r="K36">
        <v>0.0</v>
      </c>
      <c r="L36">
        <v>0.0</v>
      </c>
      <c r="M36">
        <v>0.0</v>
      </c>
      <c r="N36">
        <v>0.0</v>
      </c>
      <c r="O36">
        <v>0.0</v>
      </c>
      <c r="P36">
        <v>0.0</v>
      </c>
      <c r="Q36">
        <v>0.0</v>
      </c>
      <c r="R36">
        <v>1.0</v>
      </c>
      <c r="S36">
        <v>0.0</v>
      </c>
      <c r="T36">
        <v>0.0</v>
      </c>
      <c r="U36" t="s">
        <v>578</v>
      </c>
      <c r="V36">
        <f t="shared" si="1"/>
        <v>0</v>
      </c>
      <c r="W36">
        <f t="shared" si="2"/>
        <v>0</v>
      </c>
      <c r="X36">
        <f t="shared" si="3"/>
        <v>1</v>
      </c>
      <c r="Y36">
        <f t="shared" si="4"/>
        <v>0</v>
      </c>
      <c r="Z36">
        <f t="shared" si="5"/>
        <v>0</v>
      </c>
    </row>
    <row r="37">
      <c r="A37" s="332">
        <v>15.0</v>
      </c>
      <c r="B37" s="334" t="s">
        <v>312</v>
      </c>
      <c r="C37" s="372" t="s">
        <v>139</v>
      </c>
      <c r="D37" s="334" t="s">
        <v>79</v>
      </c>
      <c r="E37" s="334" t="s">
        <v>588</v>
      </c>
      <c r="F37" s="336" t="s">
        <v>611</v>
      </c>
      <c r="G37" s="334" t="s">
        <v>143</v>
      </c>
      <c r="H37" s="334" t="s">
        <v>165</v>
      </c>
      <c r="I37" s="334" t="s">
        <v>165</v>
      </c>
      <c r="J37" s="334" t="s">
        <v>165</v>
      </c>
      <c r="K37">
        <v>0.0</v>
      </c>
      <c r="L37">
        <v>0.0</v>
      </c>
      <c r="M37">
        <v>1.0</v>
      </c>
      <c r="N37">
        <v>0.0</v>
      </c>
      <c r="O37">
        <v>0.0</v>
      </c>
      <c r="P37">
        <v>1.0</v>
      </c>
      <c r="Q37">
        <v>1.0</v>
      </c>
      <c r="R37">
        <v>0.0</v>
      </c>
      <c r="S37">
        <v>0.0</v>
      </c>
      <c r="T37" s="280">
        <v>1.0</v>
      </c>
      <c r="U37" t="s">
        <v>578</v>
      </c>
      <c r="V37">
        <f t="shared" si="1"/>
        <v>1</v>
      </c>
      <c r="W37">
        <f t="shared" si="2"/>
        <v>0</v>
      </c>
      <c r="X37">
        <f t="shared" si="3"/>
        <v>0</v>
      </c>
      <c r="Y37">
        <f t="shared" si="4"/>
        <v>1</v>
      </c>
      <c r="Z37">
        <f t="shared" si="5"/>
        <v>1</v>
      </c>
    </row>
    <row r="38">
      <c r="A38" s="344">
        <v>27.0</v>
      </c>
      <c r="B38" s="345" t="s">
        <v>356</v>
      </c>
      <c r="C38" s="346" t="s">
        <v>216</v>
      </c>
      <c r="D38" s="346" t="s">
        <v>79</v>
      </c>
      <c r="E38" s="346" t="s">
        <v>588</v>
      </c>
      <c r="F38" s="346" t="s">
        <v>612</v>
      </c>
      <c r="G38" s="346"/>
      <c r="H38" s="346"/>
      <c r="I38" s="346"/>
      <c r="J38" s="346"/>
      <c r="K38">
        <v>1.0</v>
      </c>
      <c r="L38">
        <v>0.0</v>
      </c>
      <c r="M38">
        <v>0.0</v>
      </c>
      <c r="N38">
        <v>0.0</v>
      </c>
      <c r="O38">
        <v>0.0</v>
      </c>
      <c r="P38">
        <v>0.0</v>
      </c>
      <c r="Q38">
        <v>1.0</v>
      </c>
      <c r="R38">
        <v>0.0</v>
      </c>
      <c r="S38">
        <v>0.0</v>
      </c>
      <c r="T38">
        <v>0.0</v>
      </c>
      <c r="U38" t="s">
        <v>578</v>
      </c>
      <c r="V38">
        <f t="shared" si="1"/>
        <v>1</v>
      </c>
      <c r="W38">
        <f t="shared" si="2"/>
        <v>0</v>
      </c>
      <c r="X38">
        <f t="shared" si="3"/>
        <v>0</v>
      </c>
      <c r="Y38">
        <f t="shared" si="4"/>
        <v>0</v>
      </c>
      <c r="Z38">
        <f t="shared" si="5"/>
        <v>0</v>
      </c>
    </row>
    <row r="39">
      <c r="A39" s="344">
        <v>33.0</v>
      </c>
      <c r="B39" s="345" t="s">
        <v>487</v>
      </c>
      <c r="C39" s="345" t="s">
        <v>58</v>
      </c>
      <c r="D39" s="346" t="s">
        <v>79</v>
      </c>
      <c r="E39" s="346" t="s">
        <v>588</v>
      </c>
      <c r="F39" s="371" t="s">
        <v>613</v>
      </c>
      <c r="G39" s="346" t="s">
        <v>71</v>
      </c>
      <c r="H39" s="346"/>
      <c r="I39" s="346"/>
      <c r="J39" s="346"/>
      <c r="K39">
        <v>0.0</v>
      </c>
      <c r="L39">
        <v>0.0</v>
      </c>
      <c r="M39">
        <v>1.0</v>
      </c>
      <c r="N39">
        <v>1.0</v>
      </c>
      <c r="O39">
        <v>0.0</v>
      </c>
      <c r="P39">
        <v>1.0</v>
      </c>
      <c r="Q39">
        <v>0.0</v>
      </c>
      <c r="R39">
        <v>0.0</v>
      </c>
      <c r="S39">
        <v>0.0</v>
      </c>
      <c r="T39">
        <v>0.0</v>
      </c>
      <c r="U39" t="s">
        <v>578</v>
      </c>
      <c r="V39">
        <f t="shared" si="1"/>
        <v>0</v>
      </c>
      <c r="W39">
        <f t="shared" si="2"/>
        <v>1</v>
      </c>
      <c r="X39">
        <f t="shared" si="3"/>
        <v>0</v>
      </c>
      <c r="Y39">
        <f t="shared" si="4"/>
        <v>1</v>
      </c>
      <c r="Z39">
        <f t="shared" si="5"/>
        <v>0</v>
      </c>
    </row>
    <row r="40">
      <c r="A40" s="373">
        <v>34.0</v>
      </c>
      <c r="B40" s="374" t="s">
        <v>495</v>
      </c>
      <c r="C40" s="374" t="s">
        <v>409</v>
      </c>
      <c r="D40" s="374" t="s">
        <v>79</v>
      </c>
      <c r="E40" s="374" t="s">
        <v>588</v>
      </c>
      <c r="F40" s="374" t="s">
        <v>613</v>
      </c>
      <c r="G40" s="374" t="s">
        <v>71</v>
      </c>
      <c r="H40" s="374"/>
      <c r="I40" s="374"/>
      <c r="J40" s="374"/>
      <c r="K40">
        <v>0.0</v>
      </c>
      <c r="L40">
        <v>0.0</v>
      </c>
      <c r="M40">
        <v>1.0</v>
      </c>
      <c r="N40">
        <v>1.0</v>
      </c>
      <c r="O40">
        <v>0.0</v>
      </c>
      <c r="P40">
        <v>1.0</v>
      </c>
      <c r="Q40">
        <v>0.0</v>
      </c>
      <c r="R40">
        <v>0.0</v>
      </c>
      <c r="S40">
        <v>0.0</v>
      </c>
      <c r="T40">
        <v>0.0</v>
      </c>
      <c r="U40" t="s">
        <v>578</v>
      </c>
      <c r="V40">
        <f t="shared" si="1"/>
        <v>0</v>
      </c>
      <c r="W40">
        <f t="shared" si="2"/>
        <v>1</v>
      </c>
      <c r="X40">
        <f t="shared" si="3"/>
        <v>0</v>
      </c>
      <c r="Y40">
        <f t="shared" si="4"/>
        <v>1</v>
      </c>
      <c r="Z40">
        <f t="shared" si="5"/>
        <v>0</v>
      </c>
    </row>
    <row r="41">
      <c r="A41" s="367">
        <v>35.0</v>
      </c>
      <c r="B41" s="368" t="s">
        <v>502</v>
      </c>
      <c r="C41" s="368" t="s">
        <v>58</v>
      </c>
      <c r="D41" s="368" t="s">
        <v>79</v>
      </c>
      <c r="E41" s="368" t="s">
        <v>588</v>
      </c>
      <c r="F41" s="368" t="s">
        <v>613</v>
      </c>
      <c r="G41" s="368" t="s">
        <v>71</v>
      </c>
      <c r="H41" s="368"/>
      <c r="I41" s="368"/>
      <c r="J41" s="368"/>
      <c r="K41">
        <v>0.0</v>
      </c>
      <c r="L41">
        <v>0.0</v>
      </c>
      <c r="M41">
        <v>1.0</v>
      </c>
      <c r="N41">
        <v>1.0</v>
      </c>
      <c r="O41">
        <v>0.0</v>
      </c>
      <c r="P41">
        <v>1.0</v>
      </c>
      <c r="Q41">
        <v>0.0</v>
      </c>
      <c r="R41">
        <v>0.0</v>
      </c>
      <c r="S41">
        <v>0.0</v>
      </c>
      <c r="T41">
        <v>0.0</v>
      </c>
      <c r="U41" t="s">
        <v>578</v>
      </c>
      <c r="V41">
        <f t="shared" si="1"/>
        <v>0</v>
      </c>
      <c r="W41">
        <f t="shared" si="2"/>
        <v>1</v>
      </c>
      <c r="X41">
        <f t="shared" si="3"/>
        <v>0</v>
      </c>
      <c r="Y41">
        <f t="shared" si="4"/>
        <v>1</v>
      </c>
      <c r="Z41">
        <f t="shared" si="5"/>
        <v>0</v>
      </c>
    </row>
    <row r="42">
      <c r="A42" s="373">
        <v>36.0</v>
      </c>
      <c r="B42" s="374" t="s">
        <v>516</v>
      </c>
      <c r="C42" s="374" t="s">
        <v>58</v>
      </c>
      <c r="D42" s="374" t="s">
        <v>79</v>
      </c>
      <c r="E42" s="374" t="s">
        <v>588</v>
      </c>
      <c r="F42" s="374" t="s">
        <v>613</v>
      </c>
      <c r="G42" s="374" t="s">
        <v>71</v>
      </c>
      <c r="H42" s="374"/>
      <c r="I42" s="374"/>
      <c r="J42" s="374"/>
      <c r="K42">
        <v>0.0</v>
      </c>
      <c r="L42">
        <v>0.0</v>
      </c>
      <c r="M42">
        <v>1.0</v>
      </c>
      <c r="N42">
        <v>1.0</v>
      </c>
      <c r="O42">
        <v>0.0</v>
      </c>
      <c r="P42">
        <v>1.0</v>
      </c>
      <c r="Q42">
        <v>0.0</v>
      </c>
      <c r="R42">
        <v>0.0</v>
      </c>
      <c r="S42">
        <v>0.0</v>
      </c>
      <c r="T42">
        <v>0.0</v>
      </c>
      <c r="U42" t="s">
        <v>578</v>
      </c>
      <c r="V42">
        <f t="shared" si="1"/>
        <v>0</v>
      </c>
      <c r="W42">
        <f t="shared" si="2"/>
        <v>1</v>
      </c>
      <c r="X42">
        <f t="shared" si="3"/>
        <v>0</v>
      </c>
      <c r="Y42">
        <f t="shared" si="4"/>
        <v>1</v>
      </c>
      <c r="Z42">
        <f t="shared" si="5"/>
        <v>0</v>
      </c>
    </row>
    <row r="43">
      <c r="A43" s="332">
        <v>37.0</v>
      </c>
      <c r="B43" s="334" t="s">
        <v>407</v>
      </c>
      <c r="C43" s="334" t="s">
        <v>409</v>
      </c>
      <c r="D43" s="334" t="s">
        <v>79</v>
      </c>
      <c r="E43" s="334" t="s">
        <v>588</v>
      </c>
      <c r="F43" s="334" t="s">
        <v>613</v>
      </c>
      <c r="G43" s="334" t="s">
        <v>71</v>
      </c>
      <c r="H43" s="334"/>
      <c r="I43" s="334"/>
      <c r="J43" s="334"/>
      <c r="K43">
        <v>0.0</v>
      </c>
      <c r="L43">
        <v>0.0</v>
      </c>
      <c r="M43">
        <v>1.0</v>
      </c>
      <c r="N43">
        <v>1.0</v>
      </c>
      <c r="O43">
        <v>0.0</v>
      </c>
      <c r="P43">
        <v>1.0</v>
      </c>
      <c r="Q43">
        <v>0.0</v>
      </c>
      <c r="R43">
        <v>0.0</v>
      </c>
      <c r="S43">
        <v>0.0</v>
      </c>
      <c r="T43">
        <v>0.0</v>
      </c>
      <c r="U43" t="s">
        <v>578</v>
      </c>
      <c r="V43">
        <f t="shared" si="1"/>
        <v>0</v>
      </c>
      <c r="W43">
        <f t="shared" si="2"/>
        <v>1</v>
      </c>
      <c r="X43">
        <f t="shared" si="3"/>
        <v>0</v>
      </c>
      <c r="Y43">
        <f t="shared" si="4"/>
        <v>1</v>
      </c>
      <c r="Z43">
        <f t="shared" si="5"/>
        <v>0</v>
      </c>
    </row>
    <row r="44">
      <c r="A44" s="349">
        <v>51.0</v>
      </c>
      <c r="B44" s="346" t="s">
        <v>415</v>
      </c>
      <c r="C44" s="346" t="s">
        <v>58</v>
      </c>
      <c r="D44" s="346" t="s">
        <v>79</v>
      </c>
      <c r="E44" s="346" t="s">
        <v>588</v>
      </c>
      <c r="F44" s="371" t="s">
        <v>614</v>
      </c>
      <c r="G44" s="346" t="s">
        <v>71</v>
      </c>
      <c r="H44" s="375" t="s">
        <v>401</v>
      </c>
      <c r="I44" s="375" t="s">
        <v>401</v>
      </c>
      <c r="J44" s="375" t="s">
        <v>401</v>
      </c>
      <c r="K44">
        <v>0.0</v>
      </c>
      <c r="L44">
        <v>0.0</v>
      </c>
      <c r="M44">
        <v>0.0</v>
      </c>
      <c r="N44">
        <v>0.0</v>
      </c>
      <c r="O44">
        <v>0.0</v>
      </c>
      <c r="P44">
        <v>0.0</v>
      </c>
      <c r="Q44">
        <v>0.0</v>
      </c>
      <c r="R44">
        <v>0.0</v>
      </c>
      <c r="S44">
        <v>1.0</v>
      </c>
      <c r="T44">
        <v>0.0</v>
      </c>
      <c r="U44" t="s">
        <v>578</v>
      </c>
      <c r="V44">
        <f t="shared" si="1"/>
        <v>1</v>
      </c>
      <c r="W44">
        <f t="shared" si="2"/>
        <v>0</v>
      </c>
      <c r="X44">
        <f t="shared" si="3"/>
        <v>0</v>
      </c>
      <c r="Y44">
        <f t="shared" si="4"/>
        <v>0</v>
      </c>
      <c r="Z44">
        <f t="shared" si="5"/>
        <v>0</v>
      </c>
    </row>
    <row r="45">
      <c r="A45" s="376">
        <v>61.0</v>
      </c>
      <c r="B45" s="377" t="s">
        <v>375</v>
      </c>
      <c r="C45" s="377" t="s">
        <v>216</v>
      </c>
      <c r="D45" s="377" t="s">
        <v>79</v>
      </c>
      <c r="E45" s="377" t="s">
        <v>588</v>
      </c>
      <c r="F45" s="378" t="s">
        <v>615</v>
      </c>
      <c r="G45" s="377"/>
      <c r="H45" s="377"/>
      <c r="I45" s="377"/>
      <c r="J45" s="377"/>
      <c r="K45">
        <v>1.0</v>
      </c>
      <c r="L45">
        <v>0.0</v>
      </c>
      <c r="M45">
        <v>1.0</v>
      </c>
      <c r="N45">
        <v>0.0</v>
      </c>
      <c r="O45">
        <v>0.0</v>
      </c>
      <c r="P45">
        <v>1.0</v>
      </c>
      <c r="Q45">
        <v>0.0</v>
      </c>
      <c r="R45">
        <v>0.0</v>
      </c>
      <c r="S45">
        <v>0.0</v>
      </c>
      <c r="T45">
        <v>0.0</v>
      </c>
      <c r="U45" t="s">
        <v>578</v>
      </c>
      <c r="V45">
        <f t="shared" si="1"/>
        <v>1</v>
      </c>
      <c r="W45">
        <f t="shared" si="2"/>
        <v>0</v>
      </c>
      <c r="X45">
        <f t="shared" si="3"/>
        <v>0</v>
      </c>
      <c r="Y45">
        <f t="shared" si="4"/>
        <v>1</v>
      </c>
      <c r="Z45">
        <f t="shared" si="5"/>
        <v>0</v>
      </c>
    </row>
    <row r="46">
      <c r="A46" s="349">
        <v>75.0</v>
      </c>
      <c r="B46" s="346" t="s">
        <v>507</v>
      </c>
      <c r="C46" s="346" t="s">
        <v>86</v>
      </c>
      <c r="D46" s="346" t="s">
        <v>79</v>
      </c>
      <c r="E46" s="346" t="s">
        <v>588</v>
      </c>
      <c r="F46" s="371" t="s">
        <v>616</v>
      </c>
      <c r="G46" s="346"/>
      <c r="H46" s="346"/>
      <c r="I46" s="346"/>
      <c r="J46" s="346"/>
      <c r="K46">
        <v>0.0</v>
      </c>
      <c r="L46">
        <v>0.0</v>
      </c>
      <c r="M46">
        <v>0.0</v>
      </c>
      <c r="N46">
        <v>0.0</v>
      </c>
      <c r="O46">
        <v>0.0</v>
      </c>
      <c r="P46">
        <v>0.0</v>
      </c>
      <c r="Q46">
        <v>0.0</v>
      </c>
      <c r="R46">
        <v>0.0</v>
      </c>
      <c r="S46">
        <v>0.0</v>
      </c>
      <c r="T46">
        <v>0.0</v>
      </c>
      <c r="U46" t="s">
        <v>578</v>
      </c>
      <c r="V46">
        <f t="shared" si="1"/>
        <v>0</v>
      </c>
      <c r="W46">
        <f t="shared" si="2"/>
        <v>0</v>
      </c>
      <c r="X46">
        <f t="shared" si="3"/>
        <v>0</v>
      </c>
      <c r="Y46">
        <f t="shared" si="4"/>
        <v>0</v>
      </c>
      <c r="Z46">
        <f t="shared" si="5"/>
        <v>0</v>
      </c>
    </row>
    <row r="47">
      <c r="A47" s="332">
        <v>81.0</v>
      </c>
      <c r="B47" s="334" t="s">
        <v>164</v>
      </c>
      <c r="C47" s="334" t="s">
        <v>58</v>
      </c>
      <c r="D47" s="334" t="s">
        <v>79</v>
      </c>
      <c r="E47" s="334" t="s">
        <v>617</v>
      </c>
      <c r="F47" s="336" t="s">
        <v>618</v>
      </c>
      <c r="G47" s="334" t="s">
        <v>71</v>
      </c>
      <c r="H47" s="334"/>
      <c r="I47" s="334"/>
      <c r="J47" s="334"/>
      <c r="K47">
        <v>1.0</v>
      </c>
      <c r="L47">
        <v>0.0</v>
      </c>
      <c r="M47">
        <v>0.0</v>
      </c>
      <c r="N47">
        <v>0.0</v>
      </c>
      <c r="O47">
        <v>0.0</v>
      </c>
      <c r="P47">
        <v>0.0</v>
      </c>
      <c r="Q47">
        <v>0.0</v>
      </c>
      <c r="R47">
        <v>0.0</v>
      </c>
      <c r="S47">
        <v>0.0</v>
      </c>
      <c r="T47">
        <v>0.0</v>
      </c>
      <c r="U47" t="s">
        <v>578</v>
      </c>
      <c r="V47">
        <f t="shared" si="1"/>
        <v>1</v>
      </c>
      <c r="W47">
        <f t="shared" si="2"/>
        <v>0</v>
      </c>
      <c r="X47">
        <f t="shared" si="3"/>
        <v>0</v>
      </c>
      <c r="Y47">
        <f t="shared" si="4"/>
        <v>0</v>
      </c>
      <c r="Z47">
        <f t="shared" si="5"/>
        <v>0</v>
      </c>
    </row>
    <row r="48">
      <c r="A48" s="349">
        <v>83.0</v>
      </c>
      <c r="B48" s="346" t="s">
        <v>394</v>
      </c>
      <c r="C48" s="346" t="s">
        <v>430</v>
      </c>
      <c r="D48" s="346" t="s">
        <v>79</v>
      </c>
      <c r="E48" s="346" t="s">
        <v>588</v>
      </c>
      <c r="F48" s="371" t="s">
        <v>619</v>
      </c>
      <c r="G48" s="346"/>
      <c r="H48" s="346"/>
      <c r="I48" s="346"/>
      <c r="J48" s="346"/>
      <c r="K48">
        <v>1.0</v>
      </c>
      <c r="L48">
        <v>0.0</v>
      </c>
      <c r="M48">
        <v>0.0</v>
      </c>
      <c r="N48">
        <v>0.0</v>
      </c>
      <c r="O48">
        <v>0.0</v>
      </c>
      <c r="P48">
        <v>0.0</v>
      </c>
      <c r="Q48">
        <v>0.0</v>
      </c>
      <c r="R48">
        <v>1.0</v>
      </c>
      <c r="S48">
        <v>0.0</v>
      </c>
      <c r="T48">
        <v>0.0</v>
      </c>
      <c r="U48" t="s">
        <v>578</v>
      </c>
      <c r="V48">
        <f t="shared" si="1"/>
        <v>1</v>
      </c>
      <c r="W48">
        <f t="shared" si="2"/>
        <v>0</v>
      </c>
      <c r="X48">
        <f t="shared" si="3"/>
        <v>1</v>
      </c>
      <c r="Y48">
        <f t="shared" si="4"/>
        <v>0</v>
      </c>
      <c r="Z48">
        <f t="shared" si="5"/>
        <v>0</v>
      </c>
    </row>
    <row r="49">
      <c r="A49" s="349">
        <v>84.0</v>
      </c>
      <c r="B49" s="346" t="s">
        <v>327</v>
      </c>
      <c r="C49" s="346" t="s">
        <v>139</v>
      </c>
      <c r="D49" s="346" t="s">
        <v>79</v>
      </c>
      <c r="E49" s="346" t="s">
        <v>588</v>
      </c>
      <c r="F49" s="371" t="s">
        <v>620</v>
      </c>
      <c r="G49" s="346" t="s">
        <v>165</v>
      </c>
      <c r="H49" s="346" t="s">
        <v>165</v>
      </c>
      <c r="I49" s="346" t="s">
        <v>165</v>
      </c>
      <c r="J49" s="346" t="s">
        <v>165</v>
      </c>
      <c r="K49">
        <v>0.0</v>
      </c>
      <c r="L49">
        <v>0.0</v>
      </c>
      <c r="M49">
        <v>0.0</v>
      </c>
      <c r="N49">
        <v>0.0</v>
      </c>
      <c r="O49">
        <v>0.0</v>
      </c>
      <c r="P49">
        <v>0.0</v>
      </c>
      <c r="Q49">
        <v>0.0</v>
      </c>
      <c r="R49">
        <v>0.0</v>
      </c>
      <c r="S49">
        <v>0.0</v>
      </c>
      <c r="T49">
        <v>0.0</v>
      </c>
      <c r="U49" t="s">
        <v>578</v>
      </c>
      <c r="V49">
        <f t="shared" si="1"/>
        <v>0</v>
      </c>
      <c r="W49">
        <f t="shared" si="2"/>
        <v>0</v>
      </c>
      <c r="X49">
        <f t="shared" si="3"/>
        <v>0</v>
      </c>
      <c r="Y49">
        <f t="shared" si="4"/>
        <v>0</v>
      </c>
      <c r="Z49">
        <f t="shared" si="5"/>
        <v>0</v>
      </c>
    </row>
    <row r="50">
      <c r="A50" s="349">
        <v>88.0</v>
      </c>
      <c r="B50" s="346" t="s">
        <v>398</v>
      </c>
      <c r="C50" s="346" t="s">
        <v>58</v>
      </c>
      <c r="D50" s="346" t="s">
        <v>79</v>
      </c>
      <c r="E50" s="346" t="s">
        <v>588</v>
      </c>
      <c r="F50" s="371" t="s">
        <v>621</v>
      </c>
      <c r="G50" s="346" t="s">
        <v>71</v>
      </c>
      <c r="H50" s="346" t="s">
        <v>165</v>
      </c>
      <c r="I50" s="346" t="s">
        <v>165</v>
      </c>
      <c r="J50" s="346"/>
      <c r="K50">
        <v>1.0</v>
      </c>
      <c r="L50">
        <v>0.0</v>
      </c>
      <c r="M50">
        <v>0.0</v>
      </c>
      <c r="N50">
        <v>0.0</v>
      </c>
      <c r="O50">
        <v>0.0</v>
      </c>
      <c r="P50">
        <v>0.0</v>
      </c>
      <c r="Q50">
        <v>0.0</v>
      </c>
      <c r="R50">
        <v>0.0</v>
      </c>
      <c r="S50">
        <v>0.0</v>
      </c>
      <c r="T50">
        <v>0.0</v>
      </c>
      <c r="U50" t="s">
        <v>578</v>
      </c>
      <c r="V50">
        <f t="shared" si="1"/>
        <v>1</v>
      </c>
      <c r="W50">
        <f t="shared" si="2"/>
        <v>0</v>
      </c>
      <c r="X50">
        <f t="shared" si="3"/>
        <v>0</v>
      </c>
      <c r="Y50">
        <f t="shared" si="4"/>
        <v>0</v>
      </c>
      <c r="Z50">
        <f t="shared" si="5"/>
        <v>0</v>
      </c>
    </row>
    <row r="51">
      <c r="A51" s="349">
        <v>94.0</v>
      </c>
      <c r="B51" s="346" t="s">
        <v>467</v>
      </c>
      <c r="C51" s="346" t="s">
        <v>195</v>
      </c>
      <c r="D51" s="346" t="s">
        <v>79</v>
      </c>
      <c r="E51" s="346" t="s">
        <v>588</v>
      </c>
      <c r="F51" s="371" t="s">
        <v>622</v>
      </c>
      <c r="G51" s="375" t="s">
        <v>19</v>
      </c>
      <c r="H51" s="375" t="s">
        <v>19</v>
      </c>
      <c r="I51" s="375" t="s">
        <v>19</v>
      </c>
      <c r="J51" s="375" t="s">
        <v>19</v>
      </c>
      <c r="K51">
        <v>0.0</v>
      </c>
      <c r="L51">
        <v>0.0</v>
      </c>
      <c r="M51">
        <v>0.0</v>
      </c>
      <c r="N51">
        <v>0.0</v>
      </c>
      <c r="O51">
        <v>0.0</v>
      </c>
      <c r="P51">
        <v>0.0</v>
      </c>
      <c r="Q51">
        <v>0.0</v>
      </c>
      <c r="R51">
        <v>0.0</v>
      </c>
      <c r="S51">
        <v>1.0</v>
      </c>
      <c r="T51">
        <v>0.0</v>
      </c>
      <c r="U51" t="s">
        <v>578</v>
      </c>
      <c r="V51">
        <f t="shared" si="1"/>
        <v>1</v>
      </c>
      <c r="W51">
        <f t="shared" si="2"/>
        <v>0</v>
      </c>
      <c r="X51">
        <f t="shared" si="3"/>
        <v>0</v>
      </c>
      <c r="Y51">
        <f t="shared" si="4"/>
        <v>0</v>
      </c>
      <c r="Z51">
        <f t="shared" si="5"/>
        <v>0</v>
      </c>
    </row>
    <row r="52">
      <c r="A52" s="349">
        <v>95.0</v>
      </c>
      <c r="B52" s="346" t="s">
        <v>333</v>
      </c>
      <c r="C52" s="346" t="s">
        <v>58</v>
      </c>
      <c r="D52" s="346" t="s">
        <v>79</v>
      </c>
      <c r="E52" s="346" t="s">
        <v>588</v>
      </c>
      <c r="F52" s="371" t="s">
        <v>623</v>
      </c>
      <c r="G52" s="346" t="s">
        <v>71</v>
      </c>
      <c r="H52" s="346"/>
      <c r="I52" s="346"/>
      <c r="J52" s="346"/>
      <c r="K52">
        <v>1.0</v>
      </c>
      <c r="L52">
        <v>0.0</v>
      </c>
      <c r="M52">
        <v>0.0</v>
      </c>
      <c r="N52">
        <v>0.0</v>
      </c>
      <c r="O52">
        <v>0.0</v>
      </c>
      <c r="P52">
        <v>0.0</v>
      </c>
      <c r="Q52">
        <v>0.0</v>
      </c>
      <c r="R52">
        <v>0.0</v>
      </c>
      <c r="S52">
        <v>0.0</v>
      </c>
      <c r="T52">
        <v>0.0</v>
      </c>
      <c r="U52" t="s">
        <v>578</v>
      </c>
      <c r="V52">
        <f t="shared" si="1"/>
        <v>1</v>
      </c>
      <c r="W52">
        <f t="shared" si="2"/>
        <v>0</v>
      </c>
      <c r="X52">
        <f t="shared" si="3"/>
        <v>0</v>
      </c>
      <c r="Y52">
        <f t="shared" si="4"/>
        <v>0</v>
      </c>
      <c r="Z52">
        <f t="shared" si="5"/>
        <v>0</v>
      </c>
    </row>
    <row r="53">
      <c r="A53" s="332">
        <v>96.0</v>
      </c>
      <c r="B53" s="334" t="s">
        <v>446</v>
      </c>
      <c r="C53" s="334" t="s">
        <v>216</v>
      </c>
      <c r="D53" s="334" t="s">
        <v>79</v>
      </c>
      <c r="E53" s="334" t="s">
        <v>588</v>
      </c>
      <c r="F53" s="336" t="s">
        <v>624</v>
      </c>
      <c r="G53" s="334"/>
      <c r="H53" s="334"/>
      <c r="I53" s="334"/>
      <c r="J53" s="334"/>
      <c r="K53">
        <v>0.0</v>
      </c>
      <c r="L53">
        <v>0.0</v>
      </c>
      <c r="M53">
        <v>0.0</v>
      </c>
      <c r="N53">
        <v>0.0</v>
      </c>
      <c r="O53">
        <v>0.0</v>
      </c>
      <c r="P53">
        <v>0.0</v>
      </c>
      <c r="Q53">
        <v>0.0</v>
      </c>
      <c r="R53">
        <v>0.0</v>
      </c>
      <c r="S53">
        <v>0.0</v>
      </c>
      <c r="T53">
        <v>1.0</v>
      </c>
      <c r="U53" t="s">
        <v>578</v>
      </c>
      <c r="V53">
        <f t="shared" si="1"/>
        <v>0</v>
      </c>
      <c r="W53">
        <f t="shared" si="2"/>
        <v>0</v>
      </c>
      <c r="X53">
        <f t="shared" si="3"/>
        <v>0</v>
      </c>
      <c r="Y53">
        <f t="shared" si="4"/>
        <v>0</v>
      </c>
      <c r="Z53">
        <f t="shared" si="5"/>
        <v>1</v>
      </c>
    </row>
    <row r="54">
      <c r="A54" s="332">
        <v>101.0</v>
      </c>
      <c r="B54" s="334" t="s">
        <v>410</v>
      </c>
      <c r="C54" s="334" t="s">
        <v>53</v>
      </c>
      <c r="D54" s="334" t="s">
        <v>79</v>
      </c>
      <c r="E54" s="334" t="s">
        <v>588</v>
      </c>
      <c r="F54" s="334" t="s">
        <v>625</v>
      </c>
      <c r="G54" s="334" t="s">
        <v>143</v>
      </c>
      <c r="H54" s="334" t="s">
        <v>165</v>
      </c>
      <c r="I54" s="334"/>
      <c r="J54" s="334"/>
      <c r="K54">
        <v>0.0</v>
      </c>
      <c r="L54">
        <v>0.0</v>
      </c>
      <c r="M54">
        <v>0.0</v>
      </c>
      <c r="N54">
        <v>0.0</v>
      </c>
      <c r="O54">
        <v>0.0</v>
      </c>
      <c r="P54">
        <v>0.0</v>
      </c>
      <c r="Q54">
        <v>1.0</v>
      </c>
      <c r="R54">
        <v>0.0</v>
      </c>
      <c r="S54">
        <v>0.0</v>
      </c>
      <c r="T54">
        <v>0.0</v>
      </c>
      <c r="U54" t="s">
        <v>578</v>
      </c>
      <c r="V54">
        <f t="shared" si="1"/>
        <v>1</v>
      </c>
      <c r="W54">
        <f t="shared" si="2"/>
        <v>0</v>
      </c>
      <c r="X54">
        <f t="shared" si="3"/>
        <v>0</v>
      </c>
      <c r="Y54">
        <f t="shared" si="4"/>
        <v>0</v>
      </c>
      <c r="Z54">
        <f t="shared" si="5"/>
        <v>0</v>
      </c>
    </row>
    <row r="55">
      <c r="A55" s="363">
        <v>1.0</v>
      </c>
      <c r="B55" s="364" t="s">
        <v>49</v>
      </c>
      <c r="C55" s="364" t="s">
        <v>58</v>
      </c>
      <c r="D55" s="364" t="s">
        <v>79</v>
      </c>
      <c r="E55" s="364" t="s">
        <v>626</v>
      </c>
      <c r="F55" s="366" t="s">
        <v>627</v>
      </c>
      <c r="G55" s="364" t="s">
        <v>71</v>
      </c>
      <c r="H55" s="364"/>
      <c r="I55" s="364"/>
      <c r="J55" s="364"/>
      <c r="K55" s="351" t="s">
        <v>19</v>
      </c>
      <c r="L55" s="351" t="s">
        <v>19</v>
      </c>
      <c r="M55" s="351" t="s">
        <v>19</v>
      </c>
      <c r="N55" s="351" t="s">
        <v>19</v>
      </c>
      <c r="O55" s="351" t="s">
        <v>19</v>
      </c>
      <c r="P55" s="351" t="s">
        <v>19</v>
      </c>
      <c r="Q55" s="351" t="s">
        <v>19</v>
      </c>
      <c r="R55" s="351" t="s">
        <v>19</v>
      </c>
      <c r="S55" s="351" t="s">
        <v>19</v>
      </c>
      <c r="T55" s="351" t="s">
        <v>19</v>
      </c>
      <c r="U55" t="s">
        <v>578</v>
      </c>
      <c r="V55">
        <f t="shared" si="1"/>
        <v>0</v>
      </c>
      <c r="W55">
        <f t="shared" si="2"/>
        <v>0</v>
      </c>
      <c r="X55">
        <f t="shared" si="3"/>
        <v>0</v>
      </c>
      <c r="Y55">
        <f t="shared" si="4"/>
        <v>0</v>
      </c>
      <c r="Z55">
        <f t="shared" si="5"/>
        <v>0</v>
      </c>
    </row>
    <row r="56">
      <c r="A56" s="373">
        <v>76.0</v>
      </c>
      <c r="B56" s="374" t="s">
        <v>523</v>
      </c>
      <c r="C56" s="374" t="s">
        <v>340</v>
      </c>
      <c r="D56" s="374" t="s">
        <v>79</v>
      </c>
      <c r="E56" s="374" t="s">
        <v>628</v>
      </c>
      <c r="F56" s="379" t="s">
        <v>629</v>
      </c>
      <c r="G56" s="374"/>
      <c r="H56" s="374"/>
      <c r="I56" s="374"/>
      <c r="J56" s="374"/>
      <c r="K56" s="351" t="s">
        <v>19</v>
      </c>
      <c r="L56" s="351" t="s">
        <v>19</v>
      </c>
      <c r="M56" s="351" t="s">
        <v>19</v>
      </c>
      <c r="N56" s="351" t="s">
        <v>19</v>
      </c>
      <c r="O56" s="351" t="s">
        <v>19</v>
      </c>
      <c r="P56" s="351" t="s">
        <v>19</v>
      </c>
      <c r="Q56" s="351" t="s">
        <v>19</v>
      </c>
      <c r="R56" s="351" t="s">
        <v>19</v>
      </c>
      <c r="S56" s="351" t="s">
        <v>19</v>
      </c>
      <c r="U56" t="s">
        <v>580</v>
      </c>
      <c r="V56">
        <f t="shared" si="1"/>
        <v>0</v>
      </c>
      <c r="W56">
        <f t="shared" si="2"/>
        <v>0</v>
      </c>
      <c r="X56">
        <f t="shared" si="3"/>
        <v>0</v>
      </c>
      <c r="Y56">
        <f t="shared" si="4"/>
        <v>0</v>
      </c>
      <c r="Z56">
        <f t="shared" si="5"/>
        <v>0</v>
      </c>
    </row>
    <row r="57">
      <c r="A57" s="332">
        <v>5.0</v>
      </c>
      <c r="B57" s="334" t="s">
        <v>166</v>
      </c>
      <c r="C57" s="334" t="s">
        <v>21</v>
      </c>
      <c r="D57" s="334" t="s">
        <v>79</v>
      </c>
      <c r="E57" s="334" t="s">
        <v>79</v>
      </c>
      <c r="F57" s="334"/>
      <c r="G57" s="334" t="s">
        <v>165</v>
      </c>
      <c r="H57" s="334" t="s">
        <v>165</v>
      </c>
      <c r="I57" s="334" t="s">
        <v>165</v>
      </c>
      <c r="J57" s="334" t="s">
        <v>165</v>
      </c>
      <c r="K57" s="351" t="s">
        <v>19</v>
      </c>
      <c r="L57" s="351" t="s">
        <v>19</v>
      </c>
      <c r="M57" s="351" t="s">
        <v>19</v>
      </c>
      <c r="N57" s="351" t="s">
        <v>19</v>
      </c>
      <c r="O57" s="351" t="s">
        <v>19</v>
      </c>
      <c r="P57" s="351" t="s">
        <v>19</v>
      </c>
      <c r="Q57" s="351" t="s">
        <v>19</v>
      </c>
      <c r="R57" s="351" t="s">
        <v>19</v>
      </c>
      <c r="S57" s="351" t="s">
        <v>19</v>
      </c>
      <c r="T57" s="351" t="s">
        <v>19</v>
      </c>
      <c r="U57" t="s">
        <v>578</v>
      </c>
      <c r="V57">
        <f t="shared" si="1"/>
        <v>0</v>
      </c>
      <c r="W57">
        <f t="shared" si="2"/>
        <v>0</v>
      </c>
      <c r="X57">
        <f t="shared" si="3"/>
        <v>0</v>
      </c>
      <c r="Y57">
        <f t="shared" si="4"/>
        <v>0</v>
      </c>
      <c r="Z57">
        <f t="shared" si="5"/>
        <v>0</v>
      </c>
    </row>
    <row r="58">
      <c r="A58" s="376">
        <v>20.0</v>
      </c>
      <c r="B58" s="377" t="s">
        <v>343</v>
      </c>
      <c r="C58" s="377" t="s">
        <v>216</v>
      </c>
      <c r="D58" s="377" t="s">
        <v>79</v>
      </c>
      <c r="E58" s="377" t="s">
        <v>79</v>
      </c>
      <c r="F58" s="377"/>
      <c r="G58" s="377"/>
      <c r="H58" s="377"/>
      <c r="I58" s="377"/>
      <c r="J58" s="377"/>
      <c r="K58" s="351" t="s">
        <v>19</v>
      </c>
      <c r="L58" s="351" t="s">
        <v>19</v>
      </c>
      <c r="M58" s="351" t="s">
        <v>19</v>
      </c>
      <c r="N58" s="351" t="s">
        <v>19</v>
      </c>
      <c r="O58" s="351" t="s">
        <v>19</v>
      </c>
      <c r="P58" s="351" t="s">
        <v>19</v>
      </c>
      <c r="Q58" s="351" t="s">
        <v>19</v>
      </c>
      <c r="R58" s="351" t="s">
        <v>19</v>
      </c>
      <c r="S58" s="351" t="s">
        <v>19</v>
      </c>
      <c r="T58" s="351" t="s">
        <v>19</v>
      </c>
      <c r="U58" t="s">
        <v>578</v>
      </c>
      <c r="V58">
        <f t="shared" si="1"/>
        <v>0</v>
      </c>
      <c r="W58">
        <f t="shared" si="2"/>
        <v>0</v>
      </c>
      <c r="X58">
        <f t="shared" si="3"/>
        <v>0</v>
      </c>
      <c r="Y58">
        <f t="shared" si="4"/>
        <v>0</v>
      </c>
      <c r="Z58">
        <f t="shared" si="5"/>
        <v>0</v>
      </c>
    </row>
    <row r="59">
      <c r="A59" s="332">
        <v>22.0</v>
      </c>
      <c r="B59" s="334" t="s">
        <v>350</v>
      </c>
      <c r="C59" s="334" t="s">
        <v>216</v>
      </c>
      <c r="D59" s="334" t="s">
        <v>79</v>
      </c>
      <c r="E59" s="334" t="s">
        <v>79</v>
      </c>
      <c r="F59" s="334"/>
      <c r="G59" s="334" t="s">
        <v>209</v>
      </c>
      <c r="H59" s="334" t="s">
        <v>165</v>
      </c>
      <c r="I59" s="332">
        <v>250.0</v>
      </c>
      <c r="J59" s="334" t="s">
        <v>175</v>
      </c>
      <c r="K59" s="351" t="s">
        <v>19</v>
      </c>
      <c r="L59" s="351" t="s">
        <v>19</v>
      </c>
      <c r="M59" s="351" t="s">
        <v>19</v>
      </c>
      <c r="N59" s="351" t="s">
        <v>19</v>
      </c>
      <c r="O59" s="351" t="s">
        <v>19</v>
      </c>
      <c r="P59" s="351" t="s">
        <v>19</v>
      </c>
      <c r="Q59" s="351" t="s">
        <v>19</v>
      </c>
      <c r="R59" s="351" t="s">
        <v>19</v>
      </c>
      <c r="S59" s="351" t="s">
        <v>19</v>
      </c>
      <c r="T59" s="351" t="s">
        <v>19</v>
      </c>
      <c r="U59" t="s">
        <v>578</v>
      </c>
      <c r="V59">
        <f t="shared" si="1"/>
        <v>0</v>
      </c>
      <c r="W59">
        <f t="shared" si="2"/>
        <v>0</v>
      </c>
      <c r="X59">
        <f t="shared" si="3"/>
        <v>0</v>
      </c>
      <c r="Y59">
        <f t="shared" si="4"/>
        <v>0</v>
      </c>
      <c r="Z59">
        <f t="shared" si="5"/>
        <v>0</v>
      </c>
    </row>
    <row r="60">
      <c r="A60" s="380">
        <v>30.0</v>
      </c>
      <c r="B60" s="381" t="s">
        <v>359</v>
      </c>
      <c r="C60" s="381" t="s">
        <v>58</v>
      </c>
      <c r="D60" s="381" t="s">
        <v>79</v>
      </c>
      <c r="E60" s="381" t="s">
        <v>79</v>
      </c>
      <c r="F60" s="381"/>
      <c r="G60" s="381" t="s">
        <v>71</v>
      </c>
      <c r="H60" s="381"/>
      <c r="I60" s="381"/>
      <c r="J60" s="381"/>
      <c r="K60" s="351" t="s">
        <v>19</v>
      </c>
      <c r="L60" s="351" t="s">
        <v>19</v>
      </c>
      <c r="M60" s="351" t="s">
        <v>19</v>
      </c>
      <c r="N60" s="351" t="s">
        <v>19</v>
      </c>
      <c r="O60" s="351" t="s">
        <v>19</v>
      </c>
      <c r="P60" s="351" t="s">
        <v>19</v>
      </c>
      <c r="Q60" s="351" t="s">
        <v>19</v>
      </c>
      <c r="R60" s="351" t="s">
        <v>19</v>
      </c>
      <c r="S60" s="351" t="s">
        <v>19</v>
      </c>
      <c r="T60" s="351" t="s">
        <v>19</v>
      </c>
      <c r="U60" t="s">
        <v>580</v>
      </c>
      <c r="V60">
        <f t="shared" si="1"/>
        <v>0</v>
      </c>
      <c r="W60">
        <f t="shared" si="2"/>
        <v>0</v>
      </c>
      <c r="X60">
        <f t="shared" si="3"/>
        <v>0</v>
      </c>
      <c r="Y60">
        <f t="shared" si="4"/>
        <v>0</v>
      </c>
      <c r="Z60">
        <f t="shared" si="5"/>
        <v>0</v>
      </c>
    </row>
    <row r="61">
      <c r="A61" s="382">
        <v>41.0</v>
      </c>
      <c r="B61" s="383" t="s">
        <v>518</v>
      </c>
      <c r="C61" s="383" t="s">
        <v>58</v>
      </c>
      <c r="D61" s="383" t="s">
        <v>79</v>
      </c>
      <c r="E61" s="383" t="s">
        <v>79</v>
      </c>
      <c r="F61" s="383"/>
      <c r="G61" s="383" t="s">
        <v>71</v>
      </c>
      <c r="H61" s="383"/>
      <c r="I61" s="383"/>
      <c r="J61" s="383"/>
      <c r="K61" s="351" t="s">
        <v>19</v>
      </c>
      <c r="L61" s="351" t="s">
        <v>19</v>
      </c>
      <c r="M61" s="351" t="s">
        <v>19</v>
      </c>
      <c r="N61" s="351" t="s">
        <v>19</v>
      </c>
      <c r="O61" s="351" t="s">
        <v>19</v>
      </c>
      <c r="P61" s="351" t="s">
        <v>19</v>
      </c>
      <c r="Q61" s="351" t="s">
        <v>19</v>
      </c>
      <c r="R61" s="351" t="s">
        <v>19</v>
      </c>
      <c r="S61" s="351" t="s">
        <v>19</v>
      </c>
      <c r="T61" s="351" t="s">
        <v>19</v>
      </c>
      <c r="U61" t="s">
        <v>580</v>
      </c>
      <c r="V61">
        <f t="shared" si="1"/>
        <v>0</v>
      </c>
      <c r="W61">
        <f t="shared" si="2"/>
        <v>0</v>
      </c>
      <c r="X61">
        <f t="shared" si="3"/>
        <v>0</v>
      </c>
      <c r="Y61">
        <f t="shared" si="4"/>
        <v>0</v>
      </c>
      <c r="Z61">
        <f t="shared" si="5"/>
        <v>0</v>
      </c>
    </row>
    <row r="62">
      <c r="A62" s="384">
        <v>44.0</v>
      </c>
      <c r="B62" s="385" t="s">
        <v>519</v>
      </c>
      <c r="C62" s="385" t="s">
        <v>340</v>
      </c>
      <c r="D62" s="385" t="s">
        <v>79</v>
      </c>
      <c r="E62" s="385" t="s">
        <v>79</v>
      </c>
      <c r="F62" s="385"/>
      <c r="G62" s="385"/>
      <c r="H62" s="385"/>
      <c r="I62" s="385"/>
      <c r="J62" s="385"/>
      <c r="K62" s="351" t="s">
        <v>19</v>
      </c>
      <c r="L62" s="351" t="s">
        <v>19</v>
      </c>
      <c r="M62" s="351" t="s">
        <v>19</v>
      </c>
      <c r="N62" s="351" t="s">
        <v>19</v>
      </c>
      <c r="O62" s="351" t="s">
        <v>19</v>
      </c>
      <c r="P62" s="351" t="s">
        <v>19</v>
      </c>
      <c r="Q62" s="351" t="s">
        <v>19</v>
      </c>
      <c r="R62" s="351" t="s">
        <v>19</v>
      </c>
      <c r="S62" s="351" t="s">
        <v>19</v>
      </c>
      <c r="T62" s="351" t="s">
        <v>19</v>
      </c>
      <c r="U62" t="s">
        <v>580</v>
      </c>
      <c r="V62">
        <f t="shared" si="1"/>
        <v>0</v>
      </c>
      <c r="W62">
        <f t="shared" si="2"/>
        <v>0</v>
      </c>
      <c r="X62">
        <f t="shared" si="3"/>
        <v>0</v>
      </c>
      <c r="Y62">
        <f t="shared" si="4"/>
        <v>0</v>
      </c>
      <c r="Z62">
        <f t="shared" si="5"/>
        <v>0</v>
      </c>
    </row>
    <row r="63">
      <c r="A63" s="332">
        <v>62.0</v>
      </c>
      <c r="B63" s="334" t="s">
        <v>434</v>
      </c>
      <c r="C63" s="334" t="s">
        <v>48</v>
      </c>
      <c r="D63" s="334" t="s">
        <v>79</v>
      </c>
      <c r="E63" s="334" t="s">
        <v>79</v>
      </c>
      <c r="F63" s="334"/>
      <c r="G63" s="334"/>
      <c r="H63" s="334"/>
      <c r="I63" s="334"/>
      <c r="J63" s="334"/>
      <c r="K63" s="351" t="s">
        <v>19</v>
      </c>
      <c r="L63" s="351" t="s">
        <v>19</v>
      </c>
      <c r="M63" s="351" t="s">
        <v>19</v>
      </c>
      <c r="N63" s="351" t="s">
        <v>19</v>
      </c>
      <c r="O63" s="351" t="s">
        <v>19</v>
      </c>
      <c r="P63" s="351" t="s">
        <v>19</v>
      </c>
      <c r="Q63" s="351" t="s">
        <v>19</v>
      </c>
      <c r="R63" s="351" t="s">
        <v>19</v>
      </c>
      <c r="S63" s="351" t="s">
        <v>19</v>
      </c>
      <c r="T63" s="351" t="s">
        <v>19</v>
      </c>
      <c r="U63" t="s">
        <v>580</v>
      </c>
      <c r="V63">
        <f t="shared" si="1"/>
        <v>0</v>
      </c>
      <c r="W63">
        <f t="shared" si="2"/>
        <v>0</v>
      </c>
      <c r="X63">
        <f t="shared" si="3"/>
        <v>0</v>
      </c>
      <c r="Y63">
        <f t="shared" si="4"/>
        <v>0</v>
      </c>
      <c r="Z63">
        <f t="shared" si="5"/>
        <v>0</v>
      </c>
    </row>
    <row r="64">
      <c r="A64" s="332">
        <v>63.0</v>
      </c>
      <c r="B64" s="334" t="s">
        <v>438</v>
      </c>
      <c r="C64" s="334" t="s">
        <v>53</v>
      </c>
      <c r="D64" s="334" t="s">
        <v>79</v>
      </c>
      <c r="E64" s="334" t="s">
        <v>79</v>
      </c>
      <c r="F64" s="334"/>
      <c r="G64" s="334"/>
      <c r="H64" s="334"/>
      <c r="I64" s="334"/>
      <c r="J64" s="334"/>
      <c r="K64" s="351" t="s">
        <v>19</v>
      </c>
      <c r="L64" s="351" t="s">
        <v>19</v>
      </c>
      <c r="M64" s="351" t="s">
        <v>19</v>
      </c>
      <c r="N64" s="351" t="s">
        <v>19</v>
      </c>
      <c r="O64" s="351" t="s">
        <v>19</v>
      </c>
      <c r="P64" s="351" t="s">
        <v>19</v>
      </c>
      <c r="Q64" s="351" t="s">
        <v>19</v>
      </c>
      <c r="R64" s="351" t="s">
        <v>19</v>
      </c>
      <c r="S64" s="351" t="s">
        <v>19</v>
      </c>
      <c r="T64" s="351" t="s">
        <v>19</v>
      </c>
      <c r="U64" t="s">
        <v>580</v>
      </c>
      <c r="V64">
        <f t="shared" si="1"/>
        <v>0</v>
      </c>
      <c r="W64">
        <f t="shared" si="2"/>
        <v>0</v>
      </c>
      <c r="X64">
        <f t="shared" si="3"/>
        <v>0</v>
      </c>
      <c r="Y64">
        <f t="shared" si="4"/>
        <v>0</v>
      </c>
      <c r="Z64">
        <f t="shared" si="5"/>
        <v>0</v>
      </c>
    </row>
    <row r="65">
      <c r="A65" s="349">
        <v>64.0</v>
      </c>
      <c r="B65" s="346" t="s">
        <v>459</v>
      </c>
      <c r="C65" s="346" t="s">
        <v>86</v>
      </c>
      <c r="D65" s="346" t="s">
        <v>79</v>
      </c>
      <c r="E65" s="346" t="s">
        <v>79</v>
      </c>
      <c r="F65" s="346"/>
      <c r="G65" s="346" t="s">
        <v>401</v>
      </c>
      <c r="H65" s="346" t="s">
        <v>401</v>
      </c>
      <c r="I65" s="346" t="s">
        <v>401</v>
      </c>
      <c r="J65" s="346" t="s">
        <v>401</v>
      </c>
      <c r="K65" s="351" t="s">
        <v>19</v>
      </c>
      <c r="L65" s="351" t="s">
        <v>19</v>
      </c>
      <c r="M65" s="351" t="s">
        <v>19</v>
      </c>
      <c r="N65" s="351" t="s">
        <v>19</v>
      </c>
      <c r="O65" s="351" t="s">
        <v>19</v>
      </c>
      <c r="P65" s="351" t="s">
        <v>19</v>
      </c>
      <c r="Q65" s="351" t="s">
        <v>19</v>
      </c>
      <c r="R65" s="351" t="s">
        <v>19</v>
      </c>
      <c r="S65" s="351" t="s">
        <v>19</v>
      </c>
      <c r="T65" s="351" t="s">
        <v>19</v>
      </c>
      <c r="U65" t="s">
        <v>578</v>
      </c>
      <c r="V65">
        <f t="shared" si="1"/>
        <v>0</v>
      </c>
      <c r="W65">
        <f t="shared" si="2"/>
        <v>0</v>
      </c>
      <c r="X65">
        <f t="shared" si="3"/>
        <v>0</v>
      </c>
      <c r="Y65">
        <f t="shared" si="4"/>
        <v>0</v>
      </c>
      <c r="Z65">
        <f t="shared" si="5"/>
        <v>0</v>
      </c>
    </row>
    <row r="66">
      <c r="A66" s="332">
        <v>73.0</v>
      </c>
      <c r="B66" s="334" t="s">
        <v>387</v>
      </c>
      <c r="C66" s="334" t="s">
        <v>478</v>
      </c>
      <c r="D66" s="334" t="s">
        <v>79</v>
      </c>
      <c r="E66" s="334" t="s">
        <v>79</v>
      </c>
      <c r="F66" s="334"/>
      <c r="G66" s="334"/>
      <c r="H66" s="334"/>
      <c r="I66" s="334"/>
      <c r="J66" s="334"/>
      <c r="K66" s="351" t="s">
        <v>19</v>
      </c>
      <c r="L66" s="351" t="s">
        <v>19</v>
      </c>
      <c r="M66" s="351" t="s">
        <v>19</v>
      </c>
      <c r="N66" s="351" t="s">
        <v>19</v>
      </c>
      <c r="O66" s="351" t="s">
        <v>19</v>
      </c>
      <c r="P66" s="351" t="s">
        <v>19</v>
      </c>
      <c r="Q66" s="351" t="s">
        <v>19</v>
      </c>
      <c r="R66" s="351" t="s">
        <v>19</v>
      </c>
      <c r="S66" s="351" t="s">
        <v>19</v>
      </c>
      <c r="T66" s="351" t="s">
        <v>19</v>
      </c>
      <c r="U66" t="s">
        <v>580</v>
      </c>
      <c r="V66">
        <f t="shared" si="1"/>
        <v>0</v>
      </c>
      <c r="W66">
        <f t="shared" si="2"/>
        <v>0</v>
      </c>
      <c r="X66">
        <f t="shared" si="3"/>
        <v>0</v>
      </c>
      <c r="Y66">
        <f t="shared" si="4"/>
        <v>0</v>
      </c>
      <c r="Z66">
        <f t="shared" si="5"/>
        <v>0</v>
      </c>
    </row>
    <row r="67">
      <c r="A67" s="349">
        <v>74.0</v>
      </c>
      <c r="B67" s="346" t="s">
        <v>322</v>
      </c>
      <c r="C67" s="346" t="s">
        <v>53</v>
      </c>
      <c r="D67" s="346" t="s">
        <v>79</v>
      </c>
      <c r="E67" s="346" t="s">
        <v>79</v>
      </c>
      <c r="F67" s="346"/>
      <c r="G67" s="346"/>
      <c r="H67" s="346"/>
      <c r="I67" s="346"/>
      <c r="J67" s="346"/>
      <c r="K67" s="351" t="s">
        <v>19</v>
      </c>
      <c r="L67" s="351" t="s">
        <v>19</v>
      </c>
      <c r="M67" s="351" t="s">
        <v>19</v>
      </c>
      <c r="N67" s="351" t="s">
        <v>19</v>
      </c>
      <c r="O67" s="351" t="s">
        <v>19</v>
      </c>
      <c r="P67" s="351" t="s">
        <v>19</v>
      </c>
      <c r="Q67" s="351" t="s">
        <v>19</v>
      </c>
      <c r="R67" s="351" t="s">
        <v>19</v>
      </c>
      <c r="S67" s="351" t="s">
        <v>19</v>
      </c>
      <c r="T67" s="351" t="s">
        <v>19</v>
      </c>
      <c r="U67" t="s">
        <v>580</v>
      </c>
      <c r="V67">
        <f t="shared" si="1"/>
        <v>0</v>
      </c>
      <c r="W67">
        <f t="shared" si="2"/>
        <v>0</v>
      </c>
      <c r="X67">
        <f t="shared" si="3"/>
        <v>0</v>
      </c>
      <c r="Y67">
        <f t="shared" si="4"/>
        <v>0</v>
      </c>
      <c r="Z67">
        <f t="shared" si="5"/>
        <v>0</v>
      </c>
    </row>
    <row r="68">
      <c r="A68" s="332">
        <v>82.0</v>
      </c>
      <c r="B68" s="334" t="s">
        <v>443</v>
      </c>
      <c r="C68" s="334" t="s">
        <v>195</v>
      </c>
      <c r="D68" s="334" t="s">
        <v>79</v>
      </c>
      <c r="E68" s="334" t="s">
        <v>79</v>
      </c>
      <c r="F68" s="334"/>
      <c r="G68" s="334"/>
      <c r="H68" s="334"/>
      <c r="I68" s="334"/>
      <c r="J68" s="334"/>
      <c r="K68" s="351" t="s">
        <v>19</v>
      </c>
      <c r="L68" s="351" t="s">
        <v>19</v>
      </c>
      <c r="M68" s="351" t="s">
        <v>19</v>
      </c>
      <c r="N68" s="351" t="s">
        <v>19</v>
      </c>
      <c r="O68" s="351" t="s">
        <v>19</v>
      </c>
      <c r="P68" s="351" t="s">
        <v>19</v>
      </c>
      <c r="Q68" s="351" t="s">
        <v>19</v>
      </c>
      <c r="R68" s="351" t="s">
        <v>19</v>
      </c>
      <c r="S68" s="351" t="s">
        <v>19</v>
      </c>
      <c r="T68" s="351" t="s">
        <v>19</v>
      </c>
      <c r="U68" t="s">
        <v>580</v>
      </c>
      <c r="V68">
        <f t="shared" si="1"/>
        <v>0</v>
      </c>
      <c r="W68">
        <f t="shared" si="2"/>
        <v>0</v>
      </c>
      <c r="X68">
        <f t="shared" si="3"/>
        <v>0</v>
      </c>
      <c r="Y68">
        <f t="shared" si="4"/>
        <v>0</v>
      </c>
      <c r="Z68">
        <f t="shared" si="5"/>
        <v>0</v>
      </c>
    </row>
    <row r="69">
      <c r="A69" s="337">
        <v>86.0</v>
      </c>
      <c r="B69" s="338" t="s">
        <v>457</v>
      </c>
      <c r="C69" s="338" t="s">
        <v>216</v>
      </c>
      <c r="D69" s="338" t="s">
        <v>79</v>
      </c>
      <c r="E69" s="386" t="s">
        <v>79</v>
      </c>
      <c r="F69" s="341" t="s">
        <v>630</v>
      </c>
      <c r="G69" s="338" t="s">
        <v>209</v>
      </c>
      <c r="H69" s="338" t="s">
        <v>72</v>
      </c>
      <c r="I69" s="337">
        <v>60.0</v>
      </c>
      <c r="J69" s="338" t="s">
        <v>221</v>
      </c>
      <c r="K69" s="387" t="s">
        <v>19</v>
      </c>
      <c r="L69" s="387" t="s">
        <v>19</v>
      </c>
      <c r="M69" s="387" t="s">
        <v>19</v>
      </c>
      <c r="N69" s="387" t="s">
        <v>19</v>
      </c>
      <c r="O69" s="387" t="s">
        <v>19</v>
      </c>
      <c r="P69" s="387" t="s">
        <v>19</v>
      </c>
      <c r="Q69" s="387" t="s">
        <v>19</v>
      </c>
      <c r="R69" s="387" t="s">
        <v>19</v>
      </c>
      <c r="S69" s="387" t="s">
        <v>19</v>
      </c>
      <c r="T69" s="387" t="s">
        <v>19</v>
      </c>
      <c r="U69" s="138" t="s">
        <v>578</v>
      </c>
      <c r="V69">
        <f t="shared" si="1"/>
        <v>0</v>
      </c>
      <c r="W69">
        <f t="shared" si="2"/>
        <v>0</v>
      </c>
      <c r="X69">
        <f t="shared" si="3"/>
        <v>0</v>
      </c>
      <c r="Y69">
        <f t="shared" si="4"/>
        <v>0</v>
      </c>
      <c r="Z69">
        <f t="shared" si="5"/>
        <v>0</v>
      </c>
    </row>
    <row r="70">
      <c r="A70" s="376">
        <v>90.0</v>
      </c>
      <c r="B70" s="377" t="s">
        <v>525</v>
      </c>
      <c r="C70" s="377" t="s">
        <v>527</v>
      </c>
      <c r="D70" s="377" t="s">
        <v>79</v>
      </c>
      <c r="E70" s="377" t="s">
        <v>79</v>
      </c>
      <c r="F70" s="377"/>
      <c r="G70" s="377"/>
      <c r="H70" s="377"/>
      <c r="I70" s="377"/>
      <c r="J70" s="377"/>
      <c r="K70" s="351" t="s">
        <v>19</v>
      </c>
      <c r="L70" s="351" t="s">
        <v>19</v>
      </c>
      <c r="M70" s="351" t="s">
        <v>19</v>
      </c>
      <c r="N70" s="351" t="s">
        <v>19</v>
      </c>
      <c r="O70" s="351" t="s">
        <v>19</v>
      </c>
      <c r="P70" s="351" t="s">
        <v>19</v>
      </c>
      <c r="Q70" s="351" t="s">
        <v>19</v>
      </c>
      <c r="R70" s="351" t="s">
        <v>19</v>
      </c>
      <c r="S70" s="351" t="s">
        <v>19</v>
      </c>
      <c r="T70" s="351" t="s">
        <v>19</v>
      </c>
      <c r="U70" t="s">
        <v>580</v>
      </c>
      <c r="V70">
        <f t="shared" si="1"/>
        <v>0</v>
      </c>
      <c r="W70">
        <f t="shared" si="2"/>
        <v>0</v>
      </c>
      <c r="X70">
        <f t="shared" si="3"/>
        <v>0</v>
      </c>
      <c r="Y70">
        <f t="shared" si="4"/>
        <v>0</v>
      </c>
      <c r="Z70">
        <f t="shared" si="5"/>
        <v>0</v>
      </c>
    </row>
    <row r="71">
      <c r="A71" s="332">
        <v>97.0</v>
      </c>
      <c r="B71" s="334" t="s">
        <v>450</v>
      </c>
      <c r="C71" s="334" t="s">
        <v>452</v>
      </c>
      <c r="D71" s="334" t="s">
        <v>79</v>
      </c>
      <c r="E71" s="334" t="s">
        <v>79</v>
      </c>
      <c r="F71" s="334"/>
      <c r="G71" s="334"/>
      <c r="H71" s="334"/>
      <c r="I71" s="334"/>
      <c r="J71" s="334"/>
      <c r="K71" s="351" t="s">
        <v>19</v>
      </c>
      <c r="L71" s="351" t="s">
        <v>19</v>
      </c>
      <c r="M71" s="351" t="s">
        <v>19</v>
      </c>
      <c r="N71" s="351" t="s">
        <v>19</v>
      </c>
      <c r="O71" s="351" t="s">
        <v>19</v>
      </c>
      <c r="P71" s="351" t="s">
        <v>19</v>
      </c>
      <c r="Q71" s="351" t="s">
        <v>19</v>
      </c>
      <c r="R71" s="351" t="s">
        <v>19</v>
      </c>
      <c r="S71" s="351" t="s">
        <v>19</v>
      </c>
      <c r="T71" s="351" t="s">
        <v>19</v>
      </c>
      <c r="U71" t="s">
        <v>580</v>
      </c>
      <c r="V71">
        <f t="shared" si="1"/>
        <v>0</v>
      </c>
      <c r="W71">
        <f t="shared" si="2"/>
        <v>0</v>
      </c>
      <c r="X71">
        <f t="shared" si="3"/>
        <v>0</v>
      </c>
      <c r="Y71">
        <f t="shared" si="4"/>
        <v>0</v>
      </c>
      <c r="Z71">
        <f t="shared" si="5"/>
        <v>0</v>
      </c>
    </row>
    <row r="72">
      <c r="A72" s="332">
        <v>98.0</v>
      </c>
      <c r="B72" s="334" t="s">
        <v>405</v>
      </c>
      <c r="C72" s="334" t="s">
        <v>86</v>
      </c>
      <c r="D72" s="334" t="s">
        <v>79</v>
      </c>
      <c r="E72" s="334" t="s">
        <v>79</v>
      </c>
      <c r="F72" s="334"/>
      <c r="G72" s="334" t="s">
        <v>143</v>
      </c>
      <c r="H72" s="334" t="s">
        <v>165</v>
      </c>
      <c r="I72" s="334"/>
      <c r="J72" s="334"/>
      <c r="K72" s="351" t="s">
        <v>19</v>
      </c>
      <c r="L72" s="351" t="s">
        <v>19</v>
      </c>
      <c r="M72" s="351" t="s">
        <v>19</v>
      </c>
      <c r="N72" s="351" t="s">
        <v>19</v>
      </c>
      <c r="O72" s="351" t="s">
        <v>19</v>
      </c>
      <c r="P72" s="351" t="s">
        <v>19</v>
      </c>
      <c r="Q72" s="351" t="s">
        <v>19</v>
      </c>
      <c r="R72" s="351" t="s">
        <v>19</v>
      </c>
      <c r="S72" s="351" t="s">
        <v>19</v>
      </c>
      <c r="T72" s="351" t="s">
        <v>19</v>
      </c>
      <c r="U72" t="s">
        <v>580</v>
      </c>
      <c r="V72">
        <f t="shared" si="1"/>
        <v>0</v>
      </c>
      <c r="W72">
        <f t="shared" si="2"/>
        <v>0</v>
      </c>
      <c r="X72">
        <f t="shared" si="3"/>
        <v>0</v>
      </c>
      <c r="Y72">
        <f t="shared" si="4"/>
        <v>0</v>
      </c>
      <c r="Z72">
        <f t="shared" si="5"/>
        <v>0</v>
      </c>
    </row>
    <row r="73">
      <c r="A73" s="349">
        <v>99.0</v>
      </c>
      <c r="B73" s="346" t="s">
        <v>530</v>
      </c>
      <c r="C73" s="346" t="s">
        <v>531</v>
      </c>
      <c r="D73" s="346" t="s">
        <v>79</v>
      </c>
      <c r="E73" s="346" t="s">
        <v>79</v>
      </c>
      <c r="F73" s="346"/>
      <c r="G73" s="346" t="s">
        <v>165</v>
      </c>
      <c r="H73" s="346" t="s">
        <v>165</v>
      </c>
      <c r="I73" s="346" t="s">
        <v>165</v>
      </c>
      <c r="J73" s="346"/>
      <c r="K73" s="351" t="s">
        <v>19</v>
      </c>
      <c r="L73" s="351" t="s">
        <v>19</v>
      </c>
      <c r="M73" s="351" t="s">
        <v>19</v>
      </c>
      <c r="N73" s="351" t="s">
        <v>19</v>
      </c>
      <c r="O73" s="351" t="s">
        <v>19</v>
      </c>
      <c r="P73" s="351" t="s">
        <v>19</v>
      </c>
      <c r="Q73" s="351" t="s">
        <v>19</v>
      </c>
      <c r="R73" s="351" t="s">
        <v>19</v>
      </c>
      <c r="S73" s="351" t="s">
        <v>19</v>
      </c>
      <c r="T73" s="351" t="s">
        <v>19</v>
      </c>
      <c r="U73" t="s">
        <v>578</v>
      </c>
      <c r="V73">
        <f t="shared" si="1"/>
        <v>0</v>
      </c>
      <c r="W73">
        <f t="shared" si="2"/>
        <v>0</v>
      </c>
      <c r="X73">
        <f t="shared" si="3"/>
        <v>0</v>
      </c>
      <c r="Y73">
        <f t="shared" si="4"/>
        <v>0</v>
      </c>
      <c r="Z73">
        <f t="shared" si="5"/>
        <v>0</v>
      </c>
    </row>
    <row r="74">
      <c r="A74" s="376">
        <v>102.0</v>
      </c>
      <c r="B74" s="377" t="s">
        <v>532</v>
      </c>
      <c r="C74" s="377" t="s">
        <v>86</v>
      </c>
      <c r="D74" s="377" t="s">
        <v>79</v>
      </c>
      <c r="E74" s="377" t="s">
        <v>79</v>
      </c>
      <c r="F74" s="377"/>
      <c r="G74" s="377"/>
      <c r="H74" s="377"/>
      <c r="I74" s="377"/>
      <c r="J74" s="377"/>
      <c r="K74" s="351" t="s">
        <v>19</v>
      </c>
      <c r="L74" s="351" t="s">
        <v>19</v>
      </c>
      <c r="M74" s="351" t="s">
        <v>19</v>
      </c>
      <c r="N74" s="351" t="s">
        <v>19</v>
      </c>
      <c r="O74" s="351" t="s">
        <v>19</v>
      </c>
      <c r="P74" s="351" t="s">
        <v>19</v>
      </c>
      <c r="Q74" s="351" t="s">
        <v>19</v>
      </c>
      <c r="R74" s="351" t="s">
        <v>19</v>
      </c>
      <c r="S74" s="351" t="s">
        <v>19</v>
      </c>
      <c r="T74" s="351" t="s">
        <v>19</v>
      </c>
      <c r="U74" t="s">
        <v>578</v>
      </c>
      <c r="V74">
        <f t="shared" si="1"/>
        <v>0</v>
      </c>
      <c r="W74">
        <f t="shared" si="2"/>
        <v>0</v>
      </c>
      <c r="X74">
        <f t="shared" si="3"/>
        <v>0</v>
      </c>
      <c r="Y74">
        <f t="shared" si="4"/>
        <v>0</v>
      </c>
      <c r="Z74">
        <f t="shared" si="5"/>
        <v>0</v>
      </c>
    </row>
    <row r="75">
      <c r="A75" s="376">
        <v>105.0</v>
      </c>
      <c r="B75" s="377" t="s">
        <v>534</v>
      </c>
      <c r="C75" s="377" t="s">
        <v>86</v>
      </c>
      <c r="D75" s="377" t="s">
        <v>79</v>
      </c>
      <c r="E75" s="377" t="s">
        <v>79</v>
      </c>
      <c r="F75" s="377"/>
      <c r="G75" s="377"/>
      <c r="H75" s="377"/>
      <c r="I75" s="377"/>
      <c r="J75" s="377"/>
      <c r="K75" s="351" t="s">
        <v>19</v>
      </c>
      <c r="L75" s="351" t="s">
        <v>19</v>
      </c>
      <c r="M75" s="351" t="s">
        <v>19</v>
      </c>
      <c r="N75" s="351" t="s">
        <v>19</v>
      </c>
      <c r="O75" s="351" t="s">
        <v>19</v>
      </c>
      <c r="P75" s="351" t="s">
        <v>19</v>
      </c>
      <c r="Q75" s="351" t="s">
        <v>19</v>
      </c>
      <c r="R75" s="351" t="s">
        <v>19</v>
      </c>
      <c r="S75" s="351" t="s">
        <v>19</v>
      </c>
      <c r="T75" s="351" t="s">
        <v>19</v>
      </c>
      <c r="U75" t="s">
        <v>580</v>
      </c>
      <c r="V75">
        <f t="shared" si="1"/>
        <v>0</v>
      </c>
      <c r="W75">
        <f t="shared" si="2"/>
        <v>0</v>
      </c>
      <c r="X75">
        <f t="shared" si="3"/>
        <v>0</v>
      </c>
      <c r="Y75">
        <f t="shared" si="4"/>
        <v>0</v>
      </c>
      <c r="Z75">
        <f t="shared" si="5"/>
        <v>0</v>
      </c>
    </row>
    <row r="76">
      <c r="A76" s="349">
        <v>6.0</v>
      </c>
      <c r="B76" s="346" t="s">
        <v>192</v>
      </c>
      <c r="C76" s="346" t="s">
        <v>195</v>
      </c>
      <c r="D76" s="346" t="s">
        <v>79</v>
      </c>
      <c r="E76" s="346" t="s">
        <v>69</v>
      </c>
      <c r="F76" s="371" t="s">
        <v>631</v>
      </c>
      <c r="G76" s="346" t="s">
        <v>143</v>
      </c>
      <c r="H76" s="346" t="s">
        <v>144</v>
      </c>
      <c r="I76" s="349">
        <v>50.0</v>
      </c>
      <c r="J76" s="346"/>
      <c r="K76">
        <v>1.0</v>
      </c>
      <c r="L76">
        <v>0.0</v>
      </c>
      <c r="M76">
        <v>0.0</v>
      </c>
      <c r="N76">
        <v>0.0</v>
      </c>
      <c r="O76">
        <v>0.0</v>
      </c>
      <c r="P76">
        <v>0.0</v>
      </c>
      <c r="Q76">
        <v>0.0</v>
      </c>
      <c r="R76">
        <v>1.0</v>
      </c>
      <c r="S76">
        <v>0.0</v>
      </c>
      <c r="T76">
        <v>0.0</v>
      </c>
      <c r="U76" t="s">
        <v>578</v>
      </c>
      <c r="V76">
        <f t="shared" si="1"/>
        <v>1</v>
      </c>
      <c r="W76">
        <f t="shared" si="2"/>
        <v>0</v>
      </c>
      <c r="X76">
        <f t="shared" si="3"/>
        <v>1</v>
      </c>
      <c r="Y76">
        <f t="shared" si="4"/>
        <v>0</v>
      </c>
      <c r="Z76">
        <f t="shared" si="5"/>
        <v>0</v>
      </c>
    </row>
    <row r="77">
      <c r="A77" s="344">
        <v>14.0</v>
      </c>
      <c r="B77" s="345" t="s">
        <v>292</v>
      </c>
      <c r="C77" s="345" t="s">
        <v>58</v>
      </c>
      <c r="D77" s="346" t="s">
        <v>79</v>
      </c>
      <c r="E77" s="346" t="s">
        <v>69</v>
      </c>
      <c r="F77" s="371" t="s">
        <v>632</v>
      </c>
      <c r="G77" s="346" t="s">
        <v>71</v>
      </c>
      <c r="H77" s="346" t="s">
        <v>107</v>
      </c>
      <c r="I77" s="349">
        <v>40.0</v>
      </c>
      <c r="J77" s="346"/>
      <c r="K77">
        <v>1.0</v>
      </c>
      <c r="L77">
        <v>0.0</v>
      </c>
      <c r="M77">
        <v>0.0</v>
      </c>
      <c r="N77">
        <v>1.0</v>
      </c>
      <c r="O77">
        <v>0.0</v>
      </c>
      <c r="P77">
        <v>1.0</v>
      </c>
      <c r="Q77">
        <v>1.0</v>
      </c>
      <c r="R77">
        <v>0.0</v>
      </c>
      <c r="S77">
        <v>0.0</v>
      </c>
      <c r="T77">
        <v>0.0</v>
      </c>
      <c r="U77" t="s">
        <v>578</v>
      </c>
      <c r="V77">
        <f t="shared" si="1"/>
        <v>1</v>
      </c>
      <c r="W77">
        <f t="shared" si="2"/>
        <v>1</v>
      </c>
      <c r="X77">
        <f t="shared" si="3"/>
        <v>0</v>
      </c>
      <c r="Y77">
        <f t="shared" si="4"/>
        <v>1</v>
      </c>
      <c r="Z77">
        <f t="shared" si="5"/>
        <v>0</v>
      </c>
    </row>
    <row r="78">
      <c r="A78" s="376">
        <v>16.0</v>
      </c>
      <c r="B78" s="377" t="s">
        <v>319</v>
      </c>
      <c r="C78" s="377" t="s">
        <v>53</v>
      </c>
      <c r="D78" s="377" t="s">
        <v>79</v>
      </c>
      <c r="E78" s="377" t="s">
        <v>69</v>
      </c>
      <c r="F78" s="378" t="s">
        <v>633</v>
      </c>
      <c r="G78" s="377"/>
      <c r="H78" s="377"/>
      <c r="I78" s="377" t="s">
        <v>165</v>
      </c>
      <c r="J78" s="377"/>
      <c r="K78">
        <v>0.0</v>
      </c>
      <c r="L78">
        <v>0.0</v>
      </c>
      <c r="M78">
        <v>0.0</v>
      </c>
      <c r="N78">
        <v>0.0</v>
      </c>
      <c r="O78">
        <v>0.0</v>
      </c>
      <c r="P78">
        <v>0.0</v>
      </c>
      <c r="Q78">
        <v>0.0</v>
      </c>
      <c r="R78">
        <v>0.0</v>
      </c>
      <c r="S78">
        <v>0.0</v>
      </c>
      <c r="T78">
        <v>0.0</v>
      </c>
      <c r="U78" t="s">
        <v>578</v>
      </c>
      <c r="V78">
        <f t="shared" si="1"/>
        <v>0</v>
      </c>
      <c r="W78">
        <f t="shared" si="2"/>
        <v>0</v>
      </c>
      <c r="X78">
        <f t="shared" si="3"/>
        <v>0</v>
      </c>
      <c r="Y78">
        <f t="shared" si="4"/>
        <v>0</v>
      </c>
      <c r="Z78">
        <f t="shared" si="5"/>
        <v>0</v>
      </c>
    </row>
    <row r="79">
      <c r="A79" s="344">
        <v>24.0</v>
      </c>
      <c r="B79" s="345" t="s">
        <v>353</v>
      </c>
      <c r="C79" s="345" t="s">
        <v>139</v>
      </c>
      <c r="D79" s="346" t="s">
        <v>79</v>
      </c>
      <c r="E79" s="346" t="s">
        <v>69</v>
      </c>
      <c r="F79" s="346" t="s">
        <v>634</v>
      </c>
      <c r="G79" s="346" t="s">
        <v>143</v>
      </c>
      <c r="H79" s="346" t="s">
        <v>165</v>
      </c>
      <c r="I79" s="349">
        <v>120.0</v>
      </c>
      <c r="J79" s="346" t="s">
        <v>165</v>
      </c>
      <c r="K79">
        <v>0.0</v>
      </c>
      <c r="L79">
        <v>0.0</v>
      </c>
      <c r="M79">
        <v>1.0</v>
      </c>
      <c r="N79">
        <v>0.0</v>
      </c>
      <c r="O79">
        <v>0.0</v>
      </c>
      <c r="P79">
        <v>0.0</v>
      </c>
      <c r="Q79">
        <v>1.0</v>
      </c>
      <c r="R79">
        <v>0.0</v>
      </c>
      <c r="S79">
        <v>0.0</v>
      </c>
      <c r="T79">
        <v>0.0</v>
      </c>
      <c r="U79" t="s">
        <v>578</v>
      </c>
      <c r="V79">
        <f t="shared" si="1"/>
        <v>1</v>
      </c>
      <c r="W79">
        <f t="shared" si="2"/>
        <v>0</v>
      </c>
      <c r="X79">
        <f t="shared" si="3"/>
        <v>0</v>
      </c>
      <c r="Y79">
        <f t="shared" si="4"/>
        <v>1</v>
      </c>
      <c r="Z79">
        <f t="shared" si="5"/>
        <v>0</v>
      </c>
    </row>
    <row r="80">
      <c r="A80" s="344">
        <v>28.0</v>
      </c>
      <c r="B80" s="345" t="s">
        <v>295</v>
      </c>
      <c r="C80" s="346" t="s">
        <v>216</v>
      </c>
      <c r="D80" s="346" t="s">
        <v>79</v>
      </c>
      <c r="E80" s="346" t="s">
        <v>69</v>
      </c>
      <c r="F80" s="371" t="s">
        <v>635</v>
      </c>
      <c r="G80" s="346"/>
      <c r="H80" s="346"/>
      <c r="I80" s="346"/>
      <c r="J80" s="346"/>
      <c r="K80">
        <v>1.0</v>
      </c>
      <c r="L80">
        <v>0.0</v>
      </c>
      <c r="M80">
        <v>0.0</v>
      </c>
      <c r="N80">
        <v>0.0</v>
      </c>
      <c r="O80">
        <v>0.0</v>
      </c>
      <c r="P80">
        <v>0.0</v>
      </c>
      <c r="Q80">
        <v>0.0</v>
      </c>
      <c r="R80">
        <v>0.0</v>
      </c>
      <c r="S80">
        <v>0.0</v>
      </c>
      <c r="T80">
        <v>0.0</v>
      </c>
      <c r="U80" t="s">
        <v>578</v>
      </c>
      <c r="V80">
        <f t="shared" si="1"/>
        <v>1</v>
      </c>
      <c r="W80">
        <f t="shared" si="2"/>
        <v>0</v>
      </c>
      <c r="X80">
        <f t="shared" si="3"/>
        <v>0</v>
      </c>
      <c r="Y80">
        <f t="shared" si="4"/>
        <v>0</v>
      </c>
      <c r="Z80">
        <f t="shared" si="5"/>
        <v>0</v>
      </c>
    </row>
    <row r="81">
      <c r="A81" s="344">
        <v>32.0</v>
      </c>
      <c r="B81" s="345" t="s">
        <v>300</v>
      </c>
      <c r="C81" s="345" t="s">
        <v>58</v>
      </c>
      <c r="D81" s="346" t="s">
        <v>79</v>
      </c>
      <c r="E81" s="346" t="s">
        <v>69</v>
      </c>
      <c r="F81" s="371" t="s">
        <v>636</v>
      </c>
      <c r="G81" s="346" t="s">
        <v>71</v>
      </c>
      <c r="H81" s="346" t="s">
        <v>144</v>
      </c>
      <c r="I81" s="346" t="s">
        <v>165</v>
      </c>
      <c r="J81" s="346"/>
      <c r="K81">
        <v>1.0</v>
      </c>
      <c r="L81">
        <v>0.0</v>
      </c>
      <c r="M81">
        <v>0.0</v>
      </c>
      <c r="N81">
        <v>1.0</v>
      </c>
      <c r="O81">
        <v>0.0</v>
      </c>
      <c r="P81">
        <v>1.0</v>
      </c>
      <c r="Q81">
        <v>1.0</v>
      </c>
      <c r="R81">
        <v>0.0</v>
      </c>
      <c r="S81">
        <v>0.0</v>
      </c>
      <c r="T81">
        <v>0.0</v>
      </c>
      <c r="U81" t="s">
        <v>578</v>
      </c>
      <c r="V81">
        <f t="shared" si="1"/>
        <v>1</v>
      </c>
      <c r="W81">
        <f t="shared" si="2"/>
        <v>1</v>
      </c>
      <c r="X81">
        <f t="shared" si="3"/>
        <v>0</v>
      </c>
      <c r="Y81">
        <f t="shared" si="4"/>
        <v>1</v>
      </c>
      <c r="Z81">
        <f t="shared" si="5"/>
        <v>0</v>
      </c>
    </row>
    <row r="82">
      <c r="A82" s="332">
        <v>39.0</v>
      </c>
      <c r="B82" s="334" t="s">
        <v>307</v>
      </c>
      <c r="C82" s="334" t="s">
        <v>58</v>
      </c>
      <c r="D82" s="334" t="s">
        <v>79</v>
      </c>
      <c r="E82" s="334" t="s">
        <v>69</v>
      </c>
      <c r="F82" s="336" t="s">
        <v>637</v>
      </c>
      <c r="G82" s="334" t="s">
        <v>71</v>
      </c>
      <c r="H82" s="334"/>
      <c r="I82" s="334"/>
      <c r="J82" s="334"/>
      <c r="K82" t="s">
        <v>19</v>
      </c>
      <c r="L82">
        <v>1.0</v>
      </c>
      <c r="M82">
        <v>1.0</v>
      </c>
      <c r="N82" t="s">
        <v>19</v>
      </c>
      <c r="O82">
        <v>1.0</v>
      </c>
      <c r="P82">
        <v>1.0</v>
      </c>
      <c r="Q82" t="s">
        <v>19</v>
      </c>
      <c r="R82" t="s">
        <v>19</v>
      </c>
      <c r="S82" t="s">
        <v>19</v>
      </c>
      <c r="T82" s="351" t="s">
        <v>19</v>
      </c>
      <c r="U82" t="s">
        <v>580</v>
      </c>
      <c r="V82">
        <f t="shared" si="1"/>
        <v>0</v>
      </c>
      <c r="W82">
        <f t="shared" si="2"/>
        <v>1</v>
      </c>
      <c r="X82">
        <f t="shared" si="3"/>
        <v>1</v>
      </c>
      <c r="Y82">
        <f t="shared" si="4"/>
        <v>1</v>
      </c>
      <c r="Z82">
        <f t="shared" si="5"/>
        <v>1</v>
      </c>
    </row>
    <row r="83">
      <c r="A83" s="373">
        <v>45.0</v>
      </c>
      <c r="B83" s="374" t="s">
        <v>320</v>
      </c>
      <c r="C83" s="374" t="s">
        <v>58</v>
      </c>
      <c r="D83" s="374" t="s">
        <v>79</v>
      </c>
      <c r="E83" s="374" t="s">
        <v>69</v>
      </c>
      <c r="F83" s="379" t="s">
        <v>638</v>
      </c>
      <c r="G83" s="374" t="s">
        <v>71</v>
      </c>
      <c r="H83" s="374"/>
      <c r="I83" s="374"/>
      <c r="J83" s="374"/>
      <c r="K83">
        <v>1.0</v>
      </c>
      <c r="L83">
        <v>0.0</v>
      </c>
      <c r="M83">
        <v>0.0</v>
      </c>
      <c r="N83">
        <v>1.0</v>
      </c>
      <c r="O83">
        <v>1.0</v>
      </c>
      <c r="P83">
        <v>0.0</v>
      </c>
      <c r="Q83">
        <v>0.0</v>
      </c>
      <c r="R83">
        <v>0.0</v>
      </c>
      <c r="S83">
        <v>0.0</v>
      </c>
      <c r="T83">
        <v>0.0</v>
      </c>
      <c r="U83" t="s">
        <v>578</v>
      </c>
      <c r="V83">
        <f t="shared" si="1"/>
        <v>1</v>
      </c>
      <c r="W83">
        <f t="shared" si="2"/>
        <v>1</v>
      </c>
      <c r="X83">
        <f t="shared" si="3"/>
        <v>1</v>
      </c>
      <c r="Y83">
        <f t="shared" si="4"/>
        <v>0</v>
      </c>
      <c r="Z83">
        <f t="shared" si="5"/>
        <v>0</v>
      </c>
    </row>
    <row r="84">
      <c r="A84" s="373">
        <v>46.0</v>
      </c>
      <c r="B84" s="374" t="s">
        <v>323</v>
      </c>
      <c r="C84" s="374" t="s">
        <v>58</v>
      </c>
      <c r="D84" s="374" t="s">
        <v>79</v>
      </c>
      <c r="E84" s="374" t="s">
        <v>69</v>
      </c>
      <c r="F84" s="379" t="s">
        <v>638</v>
      </c>
      <c r="G84" s="374" t="s">
        <v>71</v>
      </c>
      <c r="H84" s="374"/>
      <c r="I84" s="374"/>
      <c r="J84" s="374"/>
      <c r="K84">
        <v>1.0</v>
      </c>
      <c r="L84">
        <v>0.0</v>
      </c>
      <c r="M84">
        <v>0.0</v>
      </c>
      <c r="N84">
        <v>1.0</v>
      </c>
      <c r="O84">
        <v>1.0</v>
      </c>
      <c r="P84">
        <v>0.0</v>
      </c>
      <c r="Q84">
        <v>0.0</v>
      </c>
      <c r="R84">
        <v>0.0</v>
      </c>
      <c r="S84">
        <v>0.0</v>
      </c>
      <c r="T84">
        <v>0.0</v>
      </c>
      <c r="U84" t="s">
        <v>578</v>
      </c>
      <c r="V84">
        <f t="shared" si="1"/>
        <v>1</v>
      </c>
      <c r="W84">
        <f t="shared" si="2"/>
        <v>1</v>
      </c>
      <c r="X84">
        <f t="shared" si="3"/>
        <v>1</v>
      </c>
      <c r="Y84">
        <f t="shared" si="4"/>
        <v>0</v>
      </c>
      <c r="Z84">
        <f t="shared" si="5"/>
        <v>0</v>
      </c>
    </row>
    <row r="85">
      <c r="A85" s="376">
        <v>47.0</v>
      </c>
      <c r="B85" s="377" t="s">
        <v>331</v>
      </c>
      <c r="C85" s="377" t="s">
        <v>58</v>
      </c>
      <c r="D85" s="377" t="s">
        <v>79</v>
      </c>
      <c r="E85" s="377" t="s">
        <v>69</v>
      </c>
      <c r="F85" s="378" t="s">
        <v>638</v>
      </c>
      <c r="G85" s="377" t="s">
        <v>71</v>
      </c>
      <c r="H85" s="377"/>
      <c r="I85" s="377"/>
      <c r="J85" s="377"/>
      <c r="K85">
        <v>1.0</v>
      </c>
      <c r="L85">
        <v>0.0</v>
      </c>
      <c r="M85">
        <v>0.0</v>
      </c>
      <c r="N85">
        <v>1.0</v>
      </c>
      <c r="O85">
        <v>1.0</v>
      </c>
      <c r="P85">
        <v>0.0</v>
      </c>
      <c r="Q85">
        <v>0.0</v>
      </c>
      <c r="R85">
        <v>0.0</v>
      </c>
      <c r="S85">
        <v>0.0</v>
      </c>
      <c r="T85">
        <v>0.0</v>
      </c>
      <c r="U85" t="s">
        <v>578</v>
      </c>
      <c r="V85">
        <f t="shared" si="1"/>
        <v>1</v>
      </c>
      <c r="W85">
        <f t="shared" si="2"/>
        <v>1</v>
      </c>
      <c r="X85">
        <f t="shared" si="3"/>
        <v>1</v>
      </c>
      <c r="Y85">
        <f t="shared" si="4"/>
        <v>0</v>
      </c>
      <c r="Z85">
        <f t="shared" si="5"/>
        <v>0</v>
      </c>
    </row>
    <row r="86">
      <c r="A86" s="388">
        <v>48.0</v>
      </c>
      <c r="B86" s="389" t="s">
        <v>364</v>
      </c>
      <c r="C86" s="389" t="s">
        <v>58</v>
      </c>
      <c r="D86" s="389" t="s">
        <v>79</v>
      </c>
      <c r="E86" s="389" t="s">
        <v>69</v>
      </c>
      <c r="F86" s="390" t="s">
        <v>638</v>
      </c>
      <c r="G86" s="389" t="s">
        <v>71</v>
      </c>
      <c r="H86" s="389"/>
      <c r="I86" s="389"/>
      <c r="J86" s="389"/>
      <c r="K86">
        <v>1.0</v>
      </c>
      <c r="L86">
        <v>0.0</v>
      </c>
      <c r="M86">
        <v>0.0</v>
      </c>
      <c r="N86">
        <v>1.0</v>
      </c>
      <c r="O86">
        <v>1.0</v>
      </c>
      <c r="P86">
        <v>0.0</v>
      </c>
      <c r="Q86">
        <v>0.0</v>
      </c>
      <c r="R86">
        <v>0.0</v>
      </c>
      <c r="S86">
        <v>0.0</v>
      </c>
      <c r="T86">
        <v>0.0</v>
      </c>
      <c r="U86" t="s">
        <v>578</v>
      </c>
      <c r="V86">
        <f t="shared" si="1"/>
        <v>1</v>
      </c>
      <c r="W86">
        <f t="shared" si="2"/>
        <v>1</v>
      </c>
      <c r="X86">
        <f t="shared" si="3"/>
        <v>1</v>
      </c>
      <c r="Y86">
        <f t="shared" si="4"/>
        <v>0</v>
      </c>
      <c r="Z86">
        <f t="shared" si="5"/>
        <v>0</v>
      </c>
    </row>
    <row r="87">
      <c r="A87" s="363">
        <v>49.0</v>
      </c>
      <c r="B87" s="364" t="s">
        <v>521</v>
      </c>
      <c r="C87" s="364" t="s">
        <v>58</v>
      </c>
      <c r="D87" s="364" t="s">
        <v>79</v>
      </c>
      <c r="E87" s="364" t="s">
        <v>69</v>
      </c>
      <c r="F87" s="366" t="s">
        <v>639</v>
      </c>
      <c r="G87" s="364" t="s">
        <v>71</v>
      </c>
      <c r="H87" s="364"/>
      <c r="I87" s="364"/>
      <c r="J87" s="364"/>
      <c r="L87">
        <v>1.0</v>
      </c>
      <c r="M87">
        <v>1.0</v>
      </c>
      <c r="N87">
        <v>1.0</v>
      </c>
      <c r="O87">
        <v>1.0</v>
      </c>
      <c r="R87">
        <v>1.0</v>
      </c>
      <c r="U87" t="s">
        <v>580</v>
      </c>
      <c r="V87">
        <f t="shared" si="1"/>
        <v>0</v>
      </c>
      <c r="W87">
        <f t="shared" si="2"/>
        <v>1</v>
      </c>
      <c r="X87">
        <f t="shared" si="3"/>
        <v>1</v>
      </c>
      <c r="Y87">
        <f t="shared" si="4"/>
        <v>1</v>
      </c>
      <c r="Z87">
        <f t="shared" si="5"/>
        <v>1</v>
      </c>
    </row>
    <row r="88">
      <c r="A88" s="332">
        <v>50.0</v>
      </c>
      <c r="B88" s="334" t="s">
        <v>426</v>
      </c>
      <c r="C88" s="334" t="s">
        <v>195</v>
      </c>
      <c r="D88" s="334" t="s">
        <v>79</v>
      </c>
      <c r="E88" s="334" t="s">
        <v>69</v>
      </c>
      <c r="F88" s="336" t="s">
        <v>640</v>
      </c>
      <c r="G88" s="334" t="s">
        <v>143</v>
      </c>
      <c r="H88" s="334" t="s">
        <v>144</v>
      </c>
      <c r="I88" s="332">
        <v>50.0</v>
      </c>
      <c r="J88" s="334" t="s">
        <v>165</v>
      </c>
      <c r="K88">
        <v>1.0</v>
      </c>
      <c r="L88">
        <v>0.0</v>
      </c>
      <c r="M88">
        <v>0.0</v>
      </c>
      <c r="N88">
        <v>0.0</v>
      </c>
      <c r="O88">
        <v>0.0</v>
      </c>
      <c r="P88">
        <v>0.0</v>
      </c>
      <c r="Q88">
        <v>0.0</v>
      </c>
      <c r="R88">
        <v>1.0</v>
      </c>
      <c r="S88">
        <v>0.0</v>
      </c>
      <c r="T88">
        <v>0.0</v>
      </c>
      <c r="U88" t="s">
        <v>578</v>
      </c>
      <c r="V88">
        <f t="shared" si="1"/>
        <v>1</v>
      </c>
      <c r="W88">
        <f t="shared" si="2"/>
        <v>0</v>
      </c>
      <c r="X88">
        <f t="shared" si="3"/>
        <v>1</v>
      </c>
      <c r="Y88">
        <f t="shared" si="4"/>
        <v>0</v>
      </c>
      <c r="Z88">
        <f t="shared" si="5"/>
        <v>0</v>
      </c>
    </row>
    <row r="89">
      <c r="A89" s="332">
        <v>52.0</v>
      </c>
      <c r="B89" s="334" t="s">
        <v>365</v>
      </c>
      <c r="C89" s="334" t="s">
        <v>58</v>
      </c>
      <c r="D89" s="334" t="s">
        <v>79</v>
      </c>
      <c r="E89" s="334" t="s">
        <v>69</v>
      </c>
      <c r="F89" s="336" t="s">
        <v>641</v>
      </c>
      <c r="G89" s="334" t="s">
        <v>71</v>
      </c>
      <c r="H89" s="334"/>
      <c r="I89" s="334"/>
      <c r="J89" s="334"/>
      <c r="K89">
        <v>1.0</v>
      </c>
      <c r="L89">
        <v>0.0</v>
      </c>
      <c r="M89">
        <v>0.0</v>
      </c>
      <c r="N89">
        <v>1.0</v>
      </c>
      <c r="O89">
        <v>0.0</v>
      </c>
      <c r="P89">
        <v>1.0</v>
      </c>
      <c r="Q89">
        <v>1.0</v>
      </c>
      <c r="R89">
        <v>0.0</v>
      </c>
      <c r="S89">
        <v>0.0</v>
      </c>
      <c r="T89">
        <v>0.0</v>
      </c>
      <c r="U89" t="s">
        <v>578</v>
      </c>
      <c r="V89">
        <f t="shared" si="1"/>
        <v>1</v>
      </c>
      <c r="W89">
        <f t="shared" si="2"/>
        <v>1</v>
      </c>
      <c r="X89">
        <f t="shared" si="3"/>
        <v>0</v>
      </c>
      <c r="Y89">
        <f t="shared" si="4"/>
        <v>1</v>
      </c>
      <c r="Z89">
        <f t="shared" si="5"/>
        <v>0</v>
      </c>
    </row>
    <row r="90">
      <c r="A90" s="332">
        <v>53.0</v>
      </c>
      <c r="B90" s="334" t="s">
        <v>367</v>
      </c>
      <c r="C90" s="334" t="s">
        <v>58</v>
      </c>
      <c r="D90" s="334" t="s">
        <v>79</v>
      </c>
      <c r="E90" s="334" t="s">
        <v>69</v>
      </c>
      <c r="F90" s="336" t="s">
        <v>642</v>
      </c>
      <c r="G90" s="334" t="s">
        <v>71</v>
      </c>
      <c r="H90" s="334"/>
      <c r="I90" s="334"/>
      <c r="J90" s="334"/>
      <c r="K90">
        <v>1.0</v>
      </c>
      <c r="L90">
        <v>0.0</v>
      </c>
      <c r="M90">
        <v>0.0</v>
      </c>
      <c r="N90">
        <v>1.0</v>
      </c>
      <c r="O90">
        <v>0.0</v>
      </c>
      <c r="P90">
        <v>1.0</v>
      </c>
      <c r="Q90">
        <v>1.0</v>
      </c>
      <c r="R90">
        <v>0.0</v>
      </c>
      <c r="S90">
        <v>0.0</v>
      </c>
      <c r="T90">
        <v>0.0</v>
      </c>
      <c r="U90" t="s">
        <v>578</v>
      </c>
      <c r="V90">
        <f t="shared" si="1"/>
        <v>1</v>
      </c>
      <c r="W90">
        <f t="shared" si="2"/>
        <v>1</v>
      </c>
      <c r="X90">
        <f t="shared" si="3"/>
        <v>0</v>
      </c>
      <c r="Y90">
        <f t="shared" si="4"/>
        <v>1</v>
      </c>
      <c r="Z90">
        <f t="shared" si="5"/>
        <v>0</v>
      </c>
    </row>
    <row r="91">
      <c r="A91" s="349">
        <v>55.0</v>
      </c>
      <c r="B91" s="346" t="s">
        <v>369</v>
      </c>
      <c r="C91" s="346" t="s">
        <v>58</v>
      </c>
      <c r="D91" s="346" t="s">
        <v>79</v>
      </c>
      <c r="E91" s="346" t="s">
        <v>69</v>
      </c>
      <c r="F91" s="371" t="s">
        <v>643</v>
      </c>
      <c r="G91" s="346" t="s">
        <v>71</v>
      </c>
      <c r="H91" s="346" t="s">
        <v>144</v>
      </c>
      <c r="I91" s="349">
        <v>75.0</v>
      </c>
      <c r="J91" s="346" t="s">
        <v>644</v>
      </c>
      <c r="K91">
        <v>1.0</v>
      </c>
      <c r="L91">
        <v>0.0</v>
      </c>
      <c r="M91">
        <v>0.0</v>
      </c>
      <c r="N91">
        <v>0.0</v>
      </c>
      <c r="O91">
        <v>0.0</v>
      </c>
      <c r="P91">
        <v>0.0</v>
      </c>
      <c r="Q91">
        <v>0.0</v>
      </c>
      <c r="R91">
        <v>0.0</v>
      </c>
      <c r="S91">
        <v>0.0</v>
      </c>
      <c r="T91">
        <v>0.0</v>
      </c>
      <c r="U91" t="s">
        <v>578</v>
      </c>
      <c r="V91">
        <f t="shared" si="1"/>
        <v>1</v>
      </c>
      <c r="W91">
        <f t="shared" si="2"/>
        <v>0</v>
      </c>
      <c r="X91">
        <f t="shared" si="3"/>
        <v>0</v>
      </c>
      <c r="Y91">
        <f t="shared" si="4"/>
        <v>0</v>
      </c>
      <c r="Z91">
        <f t="shared" si="5"/>
        <v>0</v>
      </c>
    </row>
    <row r="92">
      <c r="A92" s="332">
        <v>56.0</v>
      </c>
      <c r="B92" s="334" t="s">
        <v>416</v>
      </c>
      <c r="C92" s="334" t="s">
        <v>58</v>
      </c>
      <c r="D92" s="334" t="s">
        <v>79</v>
      </c>
      <c r="E92" s="334" t="s">
        <v>69</v>
      </c>
      <c r="F92" s="336" t="s">
        <v>645</v>
      </c>
      <c r="G92" s="334" t="s">
        <v>71</v>
      </c>
      <c r="H92" s="334"/>
      <c r="I92" s="334"/>
      <c r="J92" s="334"/>
      <c r="K92">
        <v>1.0</v>
      </c>
      <c r="L92">
        <v>0.0</v>
      </c>
      <c r="M92">
        <v>0.0</v>
      </c>
      <c r="N92">
        <v>1.0</v>
      </c>
      <c r="O92">
        <v>0.0</v>
      </c>
      <c r="P92">
        <v>1.0</v>
      </c>
      <c r="Q92">
        <v>1.0</v>
      </c>
      <c r="R92">
        <v>0.0</v>
      </c>
      <c r="S92">
        <v>0.0</v>
      </c>
      <c r="T92">
        <v>0.0</v>
      </c>
      <c r="U92" t="s">
        <v>580</v>
      </c>
      <c r="V92">
        <f t="shared" si="1"/>
        <v>1</v>
      </c>
      <c r="W92">
        <f t="shared" si="2"/>
        <v>1</v>
      </c>
      <c r="X92">
        <f t="shared" si="3"/>
        <v>0</v>
      </c>
      <c r="Y92">
        <f t="shared" si="4"/>
        <v>1</v>
      </c>
      <c r="Z92">
        <f t="shared" si="5"/>
        <v>0</v>
      </c>
    </row>
    <row r="93">
      <c r="A93" s="332">
        <v>57.0</v>
      </c>
      <c r="B93" s="334" t="s">
        <v>419</v>
      </c>
      <c r="C93" s="334" t="s">
        <v>430</v>
      </c>
      <c r="D93" s="334" t="s">
        <v>79</v>
      </c>
      <c r="E93" s="334" t="s">
        <v>69</v>
      </c>
      <c r="F93" s="336" t="s">
        <v>646</v>
      </c>
      <c r="G93" s="334"/>
      <c r="H93" s="334"/>
      <c r="I93" s="334"/>
      <c r="J93" s="334"/>
      <c r="K93">
        <v>1.0</v>
      </c>
      <c r="L93">
        <v>0.0</v>
      </c>
      <c r="M93">
        <v>0.0</v>
      </c>
      <c r="N93">
        <v>0.0</v>
      </c>
      <c r="O93">
        <v>0.0</v>
      </c>
      <c r="P93">
        <v>0.0</v>
      </c>
      <c r="Q93">
        <v>0.0</v>
      </c>
      <c r="R93">
        <v>0.0</v>
      </c>
      <c r="S93">
        <v>0.0</v>
      </c>
      <c r="T93">
        <v>0.0</v>
      </c>
      <c r="U93" t="s">
        <v>578</v>
      </c>
      <c r="V93">
        <f t="shared" si="1"/>
        <v>1</v>
      </c>
      <c r="W93">
        <f t="shared" si="2"/>
        <v>0</v>
      </c>
      <c r="X93">
        <f t="shared" si="3"/>
        <v>0</v>
      </c>
      <c r="Y93">
        <f t="shared" si="4"/>
        <v>0</v>
      </c>
      <c r="Z93">
        <f t="shared" si="5"/>
        <v>0</v>
      </c>
    </row>
    <row r="94">
      <c r="A94" s="332">
        <v>58.0</v>
      </c>
      <c r="B94" s="372" t="s">
        <v>420</v>
      </c>
      <c r="C94" s="393" t="s">
        <v>216</v>
      </c>
      <c r="D94" s="334" t="s">
        <v>79</v>
      </c>
      <c r="E94" s="334" t="s">
        <v>69</v>
      </c>
      <c r="F94" s="336" t="s">
        <v>647</v>
      </c>
      <c r="G94" s="334"/>
      <c r="H94" s="334"/>
      <c r="I94" s="334"/>
      <c r="J94" s="334"/>
      <c r="K94">
        <v>1.0</v>
      </c>
      <c r="L94">
        <v>0.0</v>
      </c>
      <c r="M94">
        <v>0.0</v>
      </c>
      <c r="N94">
        <v>0.0</v>
      </c>
      <c r="O94">
        <v>1.0</v>
      </c>
      <c r="P94">
        <v>1.0</v>
      </c>
      <c r="Q94">
        <v>0.0</v>
      </c>
      <c r="R94">
        <v>0.0</v>
      </c>
      <c r="S94">
        <v>0.0</v>
      </c>
      <c r="T94">
        <v>0.0</v>
      </c>
      <c r="U94" t="s">
        <v>580</v>
      </c>
      <c r="V94">
        <f t="shared" si="1"/>
        <v>1</v>
      </c>
      <c r="W94">
        <f t="shared" si="2"/>
        <v>0</v>
      </c>
      <c r="X94">
        <f t="shared" si="3"/>
        <v>1</v>
      </c>
      <c r="Y94">
        <f t="shared" si="4"/>
        <v>1</v>
      </c>
      <c r="Z94">
        <f t="shared" si="5"/>
        <v>0</v>
      </c>
    </row>
    <row r="95">
      <c r="A95" s="349">
        <v>60.0</v>
      </c>
      <c r="B95" s="346" t="s">
        <v>372</v>
      </c>
      <c r="C95" s="394" t="s">
        <v>58</v>
      </c>
      <c r="D95" s="395" t="s">
        <v>79</v>
      </c>
      <c r="E95" s="346" t="s">
        <v>69</v>
      </c>
      <c r="F95" s="371" t="s">
        <v>648</v>
      </c>
      <c r="G95" s="346" t="s">
        <v>71</v>
      </c>
      <c r="H95" s="375" t="s">
        <v>19</v>
      </c>
      <c r="I95" s="375" t="s">
        <v>19</v>
      </c>
      <c r="J95" s="375" t="s">
        <v>19</v>
      </c>
      <c r="K95">
        <v>1.0</v>
      </c>
      <c r="L95">
        <v>0.0</v>
      </c>
      <c r="M95">
        <v>0.0</v>
      </c>
      <c r="N95">
        <v>1.0</v>
      </c>
      <c r="O95">
        <v>0.0</v>
      </c>
      <c r="P95">
        <v>1.0</v>
      </c>
      <c r="Q95">
        <v>1.0</v>
      </c>
      <c r="R95">
        <v>0.0</v>
      </c>
      <c r="S95">
        <v>0.0</v>
      </c>
      <c r="T95">
        <v>0.0</v>
      </c>
      <c r="U95" t="s">
        <v>578</v>
      </c>
      <c r="V95">
        <f t="shared" si="1"/>
        <v>1</v>
      </c>
      <c r="W95">
        <f t="shared" si="2"/>
        <v>1</v>
      </c>
      <c r="X95">
        <f t="shared" si="3"/>
        <v>0</v>
      </c>
      <c r="Y95">
        <f t="shared" si="4"/>
        <v>1</v>
      </c>
      <c r="Z95">
        <f t="shared" si="5"/>
        <v>0</v>
      </c>
    </row>
    <row r="96">
      <c r="A96" s="349">
        <v>68.0</v>
      </c>
      <c r="B96" s="346" t="s">
        <v>379</v>
      </c>
      <c r="C96" s="346" t="s">
        <v>139</v>
      </c>
      <c r="D96" s="346" t="s">
        <v>79</v>
      </c>
      <c r="E96" s="346" t="s">
        <v>69</v>
      </c>
      <c r="F96" s="371" t="s">
        <v>649</v>
      </c>
      <c r="G96" s="346" t="s">
        <v>79</v>
      </c>
      <c r="H96" s="346" t="s">
        <v>401</v>
      </c>
      <c r="I96" s="346" t="s">
        <v>401</v>
      </c>
      <c r="J96" s="346" t="s">
        <v>650</v>
      </c>
      <c r="K96">
        <v>1.0</v>
      </c>
      <c r="L96">
        <v>0.0</v>
      </c>
      <c r="M96">
        <v>0.0</v>
      </c>
      <c r="N96">
        <v>0.0</v>
      </c>
      <c r="O96">
        <v>0.0</v>
      </c>
      <c r="P96">
        <v>0.0</v>
      </c>
      <c r="Q96">
        <v>1.0</v>
      </c>
      <c r="R96">
        <v>0.0</v>
      </c>
      <c r="S96">
        <v>0.0</v>
      </c>
      <c r="T96">
        <v>0.0</v>
      </c>
      <c r="U96" t="s">
        <v>578</v>
      </c>
      <c r="V96">
        <f t="shared" si="1"/>
        <v>1</v>
      </c>
      <c r="W96">
        <f t="shared" si="2"/>
        <v>0</v>
      </c>
      <c r="X96">
        <f t="shared" si="3"/>
        <v>0</v>
      </c>
      <c r="Y96">
        <f t="shared" si="4"/>
        <v>0</v>
      </c>
      <c r="Z96">
        <f t="shared" si="5"/>
        <v>0</v>
      </c>
    </row>
    <row r="97">
      <c r="A97" s="344">
        <v>70.0</v>
      </c>
      <c r="B97" s="345" t="s">
        <v>381</v>
      </c>
      <c r="C97" s="345" t="s">
        <v>58</v>
      </c>
      <c r="D97" s="346" t="s">
        <v>79</v>
      </c>
      <c r="E97" s="346" t="s">
        <v>69</v>
      </c>
      <c r="F97" s="371" t="s">
        <v>651</v>
      </c>
      <c r="G97" s="346" t="s">
        <v>71</v>
      </c>
      <c r="H97" s="346"/>
      <c r="I97" s="349">
        <v>30.0</v>
      </c>
      <c r="J97" s="346"/>
      <c r="K97">
        <v>0.0</v>
      </c>
      <c r="L97">
        <v>1.0</v>
      </c>
      <c r="M97">
        <v>1.0</v>
      </c>
      <c r="N97">
        <v>1.0</v>
      </c>
      <c r="O97">
        <v>1.0</v>
      </c>
      <c r="P97">
        <v>0.0</v>
      </c>
      <c r="Q97">
        <v>0.0</v>
      </c>
      <c r="R97">
        <v>0.0</v>
      </c>
      <c r="S97">
        <v>0.0</v>
      </c>
      <c r="T97">
        <v>0.0</v>
      </c>
      <c r="U97" t="s">
        <v>578</v>
      </c>
      <c r="V97">
        <f t="shared" si="1"/>
        <v>0</v>
      </c>
      <c r="W97">
        <f t="shared" si="2"/>
        <v>1</v>
      </c>
      <c r="X97">
        <f t="shared" si="3"/>
        <v>1</v>
      </c>
      <c r="Y97">
        <f t="shared" si="4"/>
        <v>1</v>
      </c>
      <c r="Z97">
        <f t="shared" si="5"/>
        <v>1</v>
      </c>
    </row>
    <row r="98">
      <c r="A98" s="349">
        <v>71.0</v>
      </c>
      <c r="B98" s="346" t="s">
        <v>383</v>
      </c>
      <c r="C98" s="346" t="s">
        <v>53</v>
      </c>
      <c r="D98" s="346" t="s">
        <v>79</v>
      </c>
      <c r="E98" s="346" t="s">
        <v>69</v>
      </c>
      <c r="F98" s="371" t="s">
        <v>652</v>
      </c>
      <c r="G98" s="346" t="s">
        <v>401</v>
      </c>
      <c r="H98" s="346" t="s">
        <v>401</v>
      </c>
      <c r="I98" s="346" t="s">
        <v>401</v>
      </c>
      <c r="J98" s="346" t="s">
        <v>401</v>
      </c>
      <c r="K98">
        <v>1.0</v>
      </c>
      <c r="L98">
        <v>0.0</v>
      </c>
      <c r="M98">
        <v>0.0</v>
      </c>
      <c r="N98">
        <v>0.0</v>
      </c>
      <c r="O98">
        <v>0.0</v>
      </c>
      <c r="P98">
        <v>0.0</v>
      </c>
      <c r="Q98">
        <v>0.0</v>
      </c>
      <c r="R98">
        <v>0.0</v>
      </c>
      <c r="S98">
        <v>1.0</v>
      </c>
      <c r="T98">
        <v>0.0</v>
      </c>
      <c r="U98" t="s">
        <v>578</v>
      </c>
      <c r="V98">
        <f t="shared" si="1"/>
        <v>1</v>
      </c>
      <c r="W98">
        <f t="shared" si="2"/>
        <v>0</v>
      </c>
      <c r="X98">
        <f t="shared" si="3"/>
        <v>0</v>
      </c>
      <c r="Y98">
        <f t="shared" si="4"/>
        <v>0</v>
      </c>
      <c r="Z98">
        <f t="shared" si="5"/>
        <v>0</v>
      </c>
    </row>
    <row r="99">
      <c r="A99" s="384">
        <v>78.0</v>
      </c>
      <c r="B99" s="385" t="s">
        <v>389</v>
      </c>
      <c r="C99" s="385" t="s">
        <v>58</v>
      </c>
      <c r="D99" s="385" t="s">
        <v>79</v>
      </c>
      <c r="E99" s="385" t="s">
        <v>69</v>
      </c>
      <c r="F99" s="385" t="s">
        <v>653</v>
      </c>
      <c r="G99" s="385" t="s">
        <v>71</v>
      </c>
      <c r="H99" s="385"/>
      <c r="I99" s="385"/>
      <c r="J99" s="385"/>
      <c r="K99">
        <v>1.0</v>
      </c>
      <c r="L99">
        <v>1.0</v>
      </c>
      <c r="M99">
        <v>1.0</v>
      </c>
      <c r="N99">
        <v>1.0</v>
      </c>
      <c r="O99">
        <v>1.0</v>
      </c>
      <c r="P99">
        <v>1.0</v>
      </c>
      <c r="Q99">
        <v>1.0</v>
      </c>
      <c r="R99">
        <v>0.0</v>
      </c>
      <c r="S99">
        <v>0.0</v>
      </c>
      <c r="T99">
        <v>0.0</v>
      </c>
      <c r="U99" t="s">
        <v>578</v>
      </c>
      <c r="V99">
        <f t="shared" si="1"/>
        <v>1</v>
      </c>
      <c r="W99">
        <f t="shared" si="2"/>
        <v>1</v>
      </c>
      <c r="X99">
        <f t="shared" si="3"/>
        <v>1</v>
      </c>
      <c r="Y99">
        <f t="shared" si="4"/>
        <v>1</v>
      </c>
      <c r="Z99">
        <f t="shared" si="5"/>
        <v>1</v>
      </c>
    </row>
    <row r="100">
      <c r="A100" s="384">
        <v>79.0</v>
      </c>
      <c r="B100" s="385" t="s">
        <v>390</v>
      </c>
      <c r="C100" s="385" t="s">
        <v>58</v>
      </c>
      <c r="D100" s="385" t="s">
        <v>79</v>
      </c>
      <c r="E100" s="385" t="s">
        <v>69</v>
      </c>
      <c r="F100" s="396" t="s">
        <v>654</v>
      </c>
      <c r="G100" s="385" t="s">
        <v>71</v>
      </c>
      <c r="H100" s="385"/>
      <c r="I100" s="385"/>
      <c r="J100" s="385"/>
      <c r="K100">
        <v>1.0</v>
      </c>
      <c r="L100">
        <v>0.0</v>
      </c>
      <c r="M100">
        <v>0.0</v>
      </c>
      <c r="N100">
        <v>1.0</v>
      </c>
      <c r="O100">
        <v>0.0</v>
      </c>
      <c r="P100">
        <v>1.0</v>
      </c>
      <c r="Q100">
        <v>1.0</v>
      </c>
      <c r="R100">
        <v>0.0</v>
      </c>
      <c r="S100">
        <v>0.0</v>
      </c>
      <c r="T100">
        <v>0.0</v>
      </c>
      <c r="U100" t="s">
        <v>578</v>
      </c>
      <c r="V100">
        <f t="shared" si="1"/>
        <v>1</v>
      </c>
      <c r="W100">
        <f t="shared" si="2"/>
        <v>1</v>
      </c>
      <c r="X100">
        <f t="shared" si="3"/>
        <v>0</v>
      </c>
      <c r="Y100">
        <f t="shared" si="4"/>
        <v>1</v>
      </c>
      <c r="Z100">
        <f t="shared" si="5"/>
        <v>0</v>
      </c>
    </row>
    <row r="101">
      <c r="A101" s="384">
        <v>80.0</v>
      </c>
      <c r="B101" s="385" t="s">
        <v>393</v>
      </c>
      <c r="C101" s="385" t="s">
        <v>58</v>
      </c>
      <c r="D101" s="385" t="s">
        <v>79</v>
      </c>
      <c r="E101" s="385" t="s">
        <v>69</v>
      </c>
      <c r="F101" s="396" t="s">
        <v>654</v>
      </c>
      <c r="G101" s="385" t="s">
        <v>71</v>
      </c>
      <c r="H101" s="385"/>
      <c r="I101" s="385"/>
      <c r="J101" s="385"/>
      <c r="K101">
        <v>1.0</v>
      </c>
      <c r="L101">
        <v>0.0</v>
      </c>
      <c r="M101">
        <v>0.0</v>
      </c>
      <c r="N101">
        <v>1.0</v>
      </c>
      <c r="O101">
        <v>0.0</v>
      </c>
      <c r="P101">
        <v>1.0</v>
      </c>
      <c r="Q101">
        <v>1.0</v>
      </c>
      <c r="R101">
        <v>0.0</v>
      </c>
      <c r="S101">
        <v>0.0</v>
      </c>
      <c r="T101">
        <v>0.0</v>
      </c>
      <c r="U101" t="s">
        <v>578</v>
      </c>
      <c r="V101">
        <f t="shared" si="1"/>
        <v>1</v>
      </c>
      <c r="W101">
        <f t="shared" si="2"/>
        <v>1</v>
      </c>
      <c r="X101">
        <f t="shared" si="3"/>
        <v>0</v>
      </c>
      <c r="Y101">
        <f t="shared" si="4"/>
        <v>1</v>
      </c>
      <c r="Z101">
        <f t="shared" si="5"/>
        <v>0</v>
      </c>
    </row>
    <row r="102">
      <c r="A102" s="332">
        <v>89.0</v>
      </c>
      <c r="B102" s="334" t="s">
        <v>400</v>
      </c>
      <c r="C102" s="334" t="s">
        <v>58</v>
      </c>
      <c r="D102" s="334" t="s">
        <v>79</v>
      </c>
      <c r="E102" s="334" t="s">
        <v>69</v>
      </c>
      <c r="F102" s="336" t="s">
        <v>655</v>
      </c>
      <c r="G102" s="334" t="s">
        <v>71</v>
      </c>
      <c r="H102" s="334"/>
      <c r="I102" s="334"/>
      <c r="J102" s="334"/>
      <c r="K102">
        <v>1.0</v>
      </c>
      <c r="L102">
        <v>0.0</v>
      </c>
      <c r="M102">
        <v>0.0</v>
      </c>
      <c r="N102">
        <v>0.0</v>
      </c>
      <c r="O102">
        <v>0.0</v>
      </c>
      <c r="P102">
        <v>0.0</v>
      </c>
      <c r="Q102">
        <v>0.0</v>
      </c>
      <c r="R102">
        <v>0.0</v>
      </c>
      <c r="S102">
        <v>0.0</v>
      </c>
      <c r="T102">
        <v>0.0</v>
      </c>
      <c r="U102" t="s">
        <v>578</v>
      </c>
      <c r="V102">
        <f t="shared" si="1"/>
        <v>1</v>
      </c>
      <c r="W102">
        <f t="shared" si="2"/>
        <v>0</v>
      </c>
      <c r="X102">
        <f t="shared" si="3"/>
        <v>0</v>
      </c>
      <c r="Y102">
        <f t="shared" si="4"/>
        <v>0</v>
      </c>
      <c r="Z102">
        <f t="shared" si="5"/>
        <v>0</v>
      </c>
    </row>
    <row r="103">
      <c r="A103" s="349">
        <v>100.0</v>
      </c>
      <c r="B103" s="346" t="s">
        <v>511</v>
      </c>
      <c r="C103" s="346" t="s">
        <v>216</v>
      </c>
      <c r="D103" s="346" t="s">
        <v>79</v>
      </c>
      <c r="E103" s="346" t="s">
        <v>69</v>
      </c>
      <c r="F103" s="371" t="s">
        <v>656</v>
      </c>
      <c r="G103" s="346" t="s">
        <v>401</v>
      </c>
      <c r="H103" s="346" t="s">
        <v>401</v>
      </c>
      <c r="I103" s="346" t="s">
        <v>401</v>
      </c>
      <c r="J103" s="346" t="s">
        <v>401</v>
      </c>
      <c r="K103">
        <v>1.0</v>
      </c>
      <c r="L103">
        <v>0.0</v>
      </c>
      <c r="M103">
        <v>0.0</v>
      </c>
      <c r="N103">
        <v>0.0</v>
      </c>
      <c r="O103">
        <v>0.0</v>
      </c>
      <c r="P103">
        <v>0.0</v>
      </c>
      <c r="Q103">
        <v>0.0</v>
      </c>
      <c r="R103">
        <v>1.0</v>
      </c>
      <c r="S103">
        <v>0.0</v>
      </c>
      <c r="T103">
        <v>0.0</v>
      </c>
      <c r="U103" t="s">
        <v>578</v>
      </c>
      <c r="V103">
        <f t="shared" si="1"/>
        <v>1</v>
      </c>
      <c r="W103">
        <f t="shared" si="2"/>
        <v>0</v>
      </c>
      <c r="X103">
        <f t="shared" si="3"/>
        <v>1</v>
      </c>
      <c r="Y103">
        <f t="shared" si="4"/>
        <v>0</v>
      </c>
      <c r="Z103">
        <f t="shared" si="5"/>
        <v>0</v>
      </c>
    </row>
    <row r="104">
      <c r="A104" s="349">
        <v>103.0</v>
      </c>
      <c r="B104" s="346" t="s">
        <v>336</v>
      </c>
      <c r="C104" s="346" t="s">
        <v>86</v>
      </c>
      <c r="D104" s="346" t="s">
        <v>79</v>
      </c>
      <c r="E104" s="346" t="s">
        <v>69</v>
      </c>
      <c r="F104" s="371" t="s">
        <v>657</v>
      </c>
      <c r="G104" s="346" t="s">
        <v>401</v>
      </c>
      <c r="H104" s="346" t="s">
        <v>401</v>
      </c>
      <c r="I104" s="346" t="s">
        <v>401</v>
      </c>
      <c r="J104" s="346" t="s">
        <v>403</v>
      </c>
      <c r="K104">
        <v>0.0</v>
      </c>
      <c r="L104">
        <v>0.0</v>
      </c>
      <c r="M104">
        <v>0.0</v>
      </c>
      <c r="N104">
        <v>0.0</v>
      </c>
      <c r="O104">
        <v>0.0</v>
      </c>
      <c r="P104">
        <v>0.0</v>
      </c>
      <c r="Q104">
        <v>0.0</v>
      </c>
      <c r="R104">
        <v>1.0</v>
      </c>
      <c r="S104">
        <v>1.0</v>
      </c>
      <c r="T104">
        <v>0.0</v>
      </c>
      <c r="U104" t="s">
        <v>578</v>
      </c>
      <c r="V104">
        <f t="shared" si="1"/>
        <v>1</v>
      </c>
      <c r="W104">
        <f t="shared" si="2"/>
        <v>0</v>
      </c>
      <c r="X104">
        <f t="shared" si="3"/>
        <v>1</v>
      </c>
      <c r="Y104">
        <f t="shared" si="4"/>
        <v>0</v>
      </c>
      <c r="Z104">
        <f t="shared" si="5"/>
        <v>0</v>
      </c>
    </row>
    <row r="105">
      <c r="A105" s="332">
        <v>18.0</v>
      </c>
      <c r="B105" s="334" t="s">
        <v>338</v>
      </c>
      <c r="C105" s="334" t="s">
        <v>340</v>
      </c>
      <c r="D105" s="334" t="s">
        <v>165</v>
      </c>
      <c r="E105" s="334" t="s">
        <v>626</v>
      </c>
      <c r="F105" s="334"/>
      <c r="G105" s="334" t="s">
        <v>165</v>
      </c>
      <c r="H105" s="334" t="s">
        <v>165</v>
      </c>
      <c r="I105" s="334" t="s">
        <v>165</v>
      </c>
      <c r="J105" s="334" t="s">
        <v>165</v>
      </c>
      <c r="K105" s="351" t="s">
        <v>19</v>
      </c>
      <c r="L105" s="351" t="s">
        <v>19</v>
      </c>
      <c r="M105" s="351" t="s">
        <v>19</v>
      </c>
      <c r="N105" s="351" t="s">
        <v>19</v>
      </c>
      <c r="O105" s="351" t="s">
        <v>19</v>
      </c>
      <c r="P105" s="351" t="s">
        <v>19</v>
      </c>
      <c r="Q105" s="351" t="s">
        <v>19</v>
      </c>
      <c r="R105" s="351" t="s">
        <v>19</v>
      </c>
      <c r="S105" s="351" t="s">
        <v>19</v>
      </c>
      <c r="T105" s="351" t="s">
        <v>19</v>
      </c>
      <c r="U105" t="s">
        <v>578</v>
      </c>
      <c r="V105">
        <f t="shared" si="1"/>
        <v>0</v>
      </c>
      <c r="W105">
        <f t="shared" si="2"/>
        <v>0</v>
      </c>
      <c r="X105">
        <f t="shared" si="3"/>
        <v>0</v>
      </c>
      <c r="Y105">
        <f t="shared" si="4"/>
        <v>0</v>
      </c>
      <c r="Z105">
        <f t="shared" si="5"/>
        <v>0</v>
      </c>
    </row>
    <row r="106">
      <c r="A106" s="349">
        <v>43.0</v>
      </c>
      <c r="B106" s="346" t="s">
        <v>68</v>
      </c>
      <c r="C106" s="346" t="s">
        <v>21</v>
      </c>
      <c r="D106" s="346" t="s">
        <v>165</v>
      </c>
      <c r="E106" s="346" t="s">
        <v>79</v>
      </c>
      <c r="F106" s="346"/>
      <c r="G106" s="346" t="s">
        <v>165</v>
      </c>
      <c r="H106" s="346" t="s">
        <v>165</v>
      </c>
      <c r="I106" s="346" t="s">
        <v>165</v>
      </c>
      <c r="J106" s="346" t="s">
        <v>165</v>
      </c>
      <c r="K106" s="351" t="s">
        <v>19</v>
      </c>
      <c r="L106" s="351" t="s">
        <v>19</v>
      </c>
      <c r="M106" s="351" t="s">
        <v>19</v>
      </c>
      <c r="N106" s="351" t="s">
        <v>19</v>
      </c>
      <c r="O106" s="351" t="s">
        <v>19</v>
      </c>
      <c r="P106" s="351" t="s">
        <v>19</v>
      </c>
      <c r="Q106" s="351" t="s">
        <v>19</v>
      </c>
      <c r="R106" s="351" t="s">
        <v>19</v>
      </c>
      <c r="S106" s="351" t="s">
        <v>19</v>
      </c>
      <c r="T106" s="351" t="s">
        <v>19</v>
      </c>
      <c r="U106" t="s">
        <v>578</v>
      </c>
      <c r="V106">
        <f t="shared" si="1"/>
        <v>0</v>
      </c>
      <c r="W106">
        <f t="shared" si="2"/>
        <v>0</v>
      </c>
      <c r="X106">
        <f t="shared" si="3"/>
        <v>0</v>
      </c>
      <c r="Y106">
        <f t="shared" si="4"/>
        <v>0</v>
      </c>
      <c r="Z106">
        <f t="shared" si="5"/>
        <v>0</v>
      </c>
    </row>
    <row r="107">
      <c r="A107" s="397"/>
      <c r="B107" s="397"/>
      <c r="C107" s="398"/>
      <c r="D107" s="364"/>
      <c r="E107" s="364"/>
      <c r="F107" s="364"/>
      <c r="G107" s="364"/>
      <c r="I107" s="364"/>
      <c r="J107" s="364"/>
    </row>
    <row r="108">
      <c r="B108" s="397"/>
      <c r="C108" s="397"/>
    </row>
  </sheetData>
  <autoFilter ref="$A$1:$Q$106"/>
  <mergeCells count="3">
    <mergeCell ref="G107:H107"/>
    <mergeCell ref="H33:I33"/>
    <mergeCell ref="H35:I35"/>
  </mergeCells>
  <hyperlinks>
    <hyperlink r:id="rId2" ref="F2"/>
    <hyperlink r:id="rId3" ref="F3"/>
    <hyperlink r:id="rId4" location="heading=h.p1tfl651iymp" ref="F4"/>
    <hyperlink r:id="rId5" ref="F5"/>
    <hyperlink r:id="rId6" ref="F6"/>
    <hyperlink r:id="rId7" ref="F7"/>
    <hyperlink r:id="rId8" ref="F8"/>
    <hyperlink r:id="rId9" ref="F10"/>
    <hyperlink r:id="rId10" ref="F13"/>
    <hyperlink r:id="rId11" ref="F14"/>
    <hyperlink r:id="rId12" ref="F15"/>
    <hyperlink r:id="rId13" ref="F16"/>
    <hyperlink r:id="rId14" ref="F17"/>
    <hyperlink r:id="rId15" ref="F18"/>
    <hyperlink r:id="rId16" ref="F19"/>
    <hyperlink r:id="rId17" ref="F20"/>
    <hyperlink r:id="rId18" ref="F21"/>
    <hyperlink r:id="rId19" ref="F22"/>
    <hyperlink r:id="rId20" ref="F23"/>
    <hyperlink r:id="rId21" ref="F24"/>
    <hyperlink r:id="rId22" ref="F25"/>
    <hyperlink r:id="rId23" ref="F26"/>
    <hyperlink r:id="rId24" ref="F27"/>
    <hyperlink r:id="rId25" ref="F28"/>
    <hyperlink r:id="rId26" ref="F29"/>
    <hyperlink r:id="rId27" ref="F30"/>
    <hyperlink r:id="rId28" ref="F31"/>
    <hyperlink r:id="rId29" ref="F32"/>
    <hyperlink r:id="rId30" ref="F33"/>
    <hyperlink r:id="rId31" ref="F34"/>
    <hyperlink r:id="rId32" ref="F35"/>
    <hyperlink r:id="rId33" ref="F36"/>
    <hyperlink r:id="rId34" ref="F37"/>
    <hyperlink r:id="rId35" ref="F39"/>
    <hyperlink r:id="rId36" ref="F44"/>
    <hyperlink r:id="rId37" ref="F45"/>
    <hyperlink r:id="rId38" ref="F46"/>
    <hyperlink r:id="rId39" ref="F47"/>
    <hyperlink r:id="rId40" ref="F48"/>
    <hyperlink r:id="rId41" ref="F49"/>
    <hyperlink r:id="rId42" ref="F50"/>
    <hyperlink r:id="rId43" ref="F51"/>
    <hyperlink r:id="rId44" ref="F52"/>
    <hyperlink r:id="rId45" ref="F53"/>
    <hyperlink r:id="rId46" ref="F55"/>
    <hyperlink r:id="rId47" ref="F56"/>
    <hyperlink r:id="rId48" ref="F69"/>
    <hyperlink r:id="rId49" ref="F76"/>
    <hyperlink r:id="rId50" ref="F77"/>
    <hyperlink r:id="rId51" ref="F78"/>
    <hyperlink r:id="rId52" ref="F80"/>
    <hyperlink r:id="rId53" ref="F81"/>
    <hyperlink r:id="rId54" ref="F82"/>
    <hyperlink r:id="rId55" ref="F83"/>
    <hyperlink r:id="rId56" ref="F84"/>
    <hyperlink r:id="rId57" ref="F85"/>
    <hyperlink r:id="rId58" ref="F86"/>
    <hyperlink r:id="rId59" ref="F87"/>
    <hyperlink r:id="rId60" ref="F88"/>
    <hyperlink r:id="rId61" ref="F89"/>
    <hyperlink r:id="rId62" ref="F90"/>
    <hyperlink r:id="rId63" ref="F91"/>
    <hyperlink r:id="rId64" ref="F92"/>
    <hyperlink r:id="rId65" ref="F93"/>
    <hyperlink r:id="rId66" ref="F94"/>
    <hyperlink r:id="rId67" ref="F95"/>
    <hyperlink r:id="rId68" ref="F96"/>
    <hyperlink r:id="rId69" ref="F97"/>
    <hyperlink r:id="rId70" ref="F98"/>
    <hyperlink r:id="rId71" ref="F100"/>
    <hyperlink r:id="rId72" ref="F101"/>
    <hyperlink r:id="rId73" ref="F102"/>
    <hyperlink r:id="rId74" ref="F103"/>
    <hyperlink r:id="rId75" ref="F104"/>
  </hyperlinks>
  <drawing r:id="rId76"/>
  <legacyDrawing r:id="rId7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8.71"/>
    <col customWidth="1" min="2" max="2" width="38.43"/>
    <col customWidth="1" min="3" max="3" width="13.71"/>
    <col customWidth="1" min="4" max="4" width="8.57"/>
    <col customWidth="1" min="5" max="11" width="14.43"/>
    <col customWidth="1" min="12" max="12" width="13.43"/>
    <col customWidth="1" min="13" max="13" width="14.43"/>
    <col customWidth="1" min="14" max="14" width="11.14"/>
    <col customWidth="1" min="15" max="15" width="14.43"/>
    <col customWidth="1" hidden="1" min="16" max="16" width="14.43"/>
    <col customWidth="1" hidden="1" min="17" max="17" width="8.86"/>
    <col customWidth="1" hidden="1" min="18" max="18" width="8.71"/>
    <col customWidth="1" hidden="1" min="19" max="19" width="44.86"/>
  </cols>
  <sheetData>
    <row r="1">
      <c r="A1" s="103" t="s">
        <v>258</v>
      </c>
      <c r="B1" s="103" t="s">
        <v>2</v>
      </c>
      <c r="C1" s="329" t="s">
        <v>12</v>
      </c>
      <c r="D1" s="330" t="s">
        <v>22</v>
      </c>
      <c r="E1" s="401" t="s">
        <v>659</v>
      </c>
      <c r="F1" s="403" t="s">
        <v>660</v>
      </c>
      <c r="G1" s="403" t="s">
        <v>661</v>
      </c>
      <c r="H1" s="403" t="s">
        <v>662</v>
      </c>
      <c r="I1" s="403" t="s">
        <v>663</v>
      </c>
      <c r="J1" s="403" t="s">
        <v>664</v>
      </c>
      <c r="K1" s="403" t="s">
        <v>665</v>
      </c>
      <c r="L1" s="403" t="s">
        <v>666</v>
      </c>
      <c r="M1" s="403" t="s">
        <v>667</v>
      </c>
      <c r="N1" s="403" t="s">
        <v>668</v>
      </c>
      <c r="O1" s="330" t="s">
        <v>564</v>
      </c>
      <c r="P1" s="330" t="s">
        <v>26</v>
      </c>
      <c r="Q1" s="330" t="s">
        <v>27</v>
      </c>
      <c r="R1" s="330" t="s">
        <v>565</v>
      </c>
      <c r="S1" s="331" t="s">
        <v>44</v>
      </c>
      <c r="T1" s="280" t="s">
        <v>669</v>
      </c>
    </row>
    <row r="2">
      <c r="A2" s="332">
        <v>3.0</v>
      </c>
      <c r="B2" s="333" t="s">
        <v>50</v>
      </c>
      <c r="C2" s="333" t="s">
        <v>60</v>
      </c>
      <c r="D2" s="334" t="s">
        <v>69</v>
      </c>
      <c r="E2" s="405" t="s">
        <v>251</v>
      </c>
      <c r="F2" s="343">
        <v>2.0</v>
      </c>
      <c r="G2" s="334"/>
      <c r="H2" s="334"/>
      <c r="I2" s="343">
        <v>1.0</v>
      </c>
      <c r="J2" s="334"/>
      <c r="K2" s="343">
        <v>1.0</v>
      </c>
      <c r="L2" s="334"/>
      <c r="M2" s="334"/>
      <c r="N2" s="334"/>
      <c r="O2" s="336" t="s">
        <v>577</v>
      </c>
      <c r="P2" s="334" t="s">
        <v>71</v>
      </c>
      <c r="Q2" s="334" t="s">
        <v>72</v>
      </c>
      <c r="R2" s="332">
        <v>30.0</v>
      </c>
      <c r="S2" s="334" t="s">
        <v>87</v>
      </c>
      <c r="T2" t="str">
        <f>vlookup(B2,'Cleaned Master list'!A:W,23,FALSE)</f>
        <v>Letter from Parent</v>
      </c>
    </row>
    <row r="3">
      <c r="A3" s="332">
        <v>4.0</v>
      </c>
      <c r="B3" s="334" t="s">
        <v>88</v>
      </c>
      <c r="C3" s="334" t="s">
        <v>11</v>
      </c>
      <c r="D3" s="334" t="s">
        <v>69</v>
      </c>
      <c r="E3" s="405" t="s">
        <v>251</v>
      </c>
      <c r="F3" s="343">
        <v>1.0</v>
      </c>
      <c r="G3" s="334"/>
      <c r="H3" s="334"/>
      <c r="I3" s="343">
        <v>1.0</v>
      </c>
      <c r="J3" s="334"/>
      <c r="K3" s="334"/>
      <c r="L3" s="334"/>
      <c r="M3" s="334"/>
      <c r="N3" s="334"/>
      <c r="O3" s="336" t="s">
        <v>579</v>
      </c>
      <c r="P3" s="334"/>
      <c r="Q3" s="334" t="s">
        <v>107</v>
      </c>
      <c r="R3" s="332">
        <v>80.0</v>
      </c>
      <c r="S3" s="334"/>
      <c r="T3" t="str">
        <f>vlookup(B3,'Cleaned Master list'!A:W,23,FALSE)</f>
        <v/>
      </c>
    </row>
    <row r="4">
      <c r="A4" s="332">
        <v>7.0</v>
      </c>
      <c r="B4" s="334" t="s">
        <v>116</v>
      </c>
      <c r="C4" s="334" t="s">
        <v>23</v>
      </c>
      <c r="D4" s="334" t="s">
        <v>69</v>
      </c>
      <c r="E4" s="405" t="s">
        <v>251</v>
      </c>
      <c r="F4" s="343">
        <v>1.0</v>
      </c>
      <c r="G4" s="334"/>
      <c r="H4" s="334"/>
      <c r="I4" s="343">
        <v>1.0</v>
      </c>
      <c r="J4" s="334"/>
      <c r="K4" s="334"/>
      <c r="L4" s="334"/>
      <c r="M4" s="343"/>
      <c r="N4" s="343"/>
      <c r="O4" s="406" t="s">
        <v>670</v>
      </c>
      <c r="P4" s="334" t="s">
        <v>71</v>
      </c>
      <c r="Q4" s="334" t="s">
        <v>72</v>
      </c>
      <c r="R4" s="332">
        <v>20.0</v>
      </c>
      <c r="S4" s="334" t="s">
        <v>126</v>
      </c>
      <c r="T4" t="str">
        <f>vlookup(B4,'Cleaned Master list'!A:W,23,FALSE)</f>
        <v>Service letter with proof from Service Organization</v>
      </c>
    </row>
    <row r="5">
      <c r="A5" s="332">
        <v>8.0</v>
      </c>
      <c r="B5" s="334" t="s">
        <v>128</v>
      </c>
      <c r="C5" s="334" t="s">
        <v>60</v>
      </c>
      <c r="D5" s="334" t="s">
        <v>69</v>
      </c>
      <c r="E5" s="405" t="s">
        <v>251</v>
      </c>
      <c r="F5" s="343">
        <v>2.0</v>
      </c>
      <c r="G5" s="334"/>
      <c r="H5" s="334"/>
      <c r="I5" s="343">
        <v>1.0</v>
      </c>
      <c r="J5" s="334"/>
      <c r="K5" s="343">
        <v>1.0</v>
      </c>
      <c r="L5" s="334"/>
      <c r="M5" s="334"/>
      <c r="N5" s="334"/>
      <c r="O5" s="336" t="s">
        <v>577</v>
      </c>
      <c r="P5" s="334" t="s">
        <v>71</v>
      </c>
      <c r="Q5" s="334" t="s">
        <v>72</v>
      </c>
      <c r="R5" s="332">
        <v>30.0</v>
      </c>
      <c r="S5" s="334" t="s">
        <v>87</v>
      </c>
      <c r="T5" t="str">
        <f>vlookup(B5,'Cleaned Master list'!A:W,23,FALSE)</f>
        <v>Letter from Parent</v>
      </c>
    </row>
    <row r="6">
      <c r="A6" s="332">
        <v>10.0</v>
      </c>
      <c r="B6" s="334" t="s">
        <v>131</v>
      </c>
      <c r="C6" s="334" t="s">
        <v>60</v>
      </c>
      <c r="D6" s="334" t="s">
        <v>69</v>
      </c>
      <c r="E6" s="405" t="s">
        <v>251</v>
      </c>
      <c r="F6" s="343">
        <v>2.0</v>
      </c>
      <c r="G6" s="334"/>
      <c r="H6" s="334"/>
      <c r="I6" s="343">
        <v>1.0</v>
      </c>
      <c r="J6" s="334"/>
      <c r="K6" s="343">
        <v>1.0</v>
      </c>
      <c r="L6" s="334"/>
      <c r="M6" s="334"/>
      <c r="N6" s="334"/>
      <c r="O6" s="336" t="s">
        <v>577</v>
      </c>
      <c r="P6" s="334" t="s">
        <v>71</v>
      </c>
      <c r="Q6" s="334" t="s">
        <v>72</v>
      </c>
      <c r="R6" s="332">
        <v>30.0</v>
      </c>
      <c r="S6" s="334" t="s">
        <v>87</v>
      </c>
      <c r="T6" t="str">
        <f>vlookup(B6,'Cleaned Master list'!A:W,23,FALSE)</f>
        <v>Letter from Parent</v>
      </c>
    </row>
    <row r="7">
      <c r="A7" s="332">
        <v>17.0</v>
      </c>
      <c r="B7" s="334" t="s">
        <v>282</v>
      </c>
      <c r="C7" s="334" t="s">
        <v>58</v>
      </c>
      <c r="D7" s="343" t="s">
        <v>69</v>
      </c>
      <c r="E7" s="405" t="s">
        <v>69</v>
      </c>
      <c r="F7" s="334"/>
      <c r="G7" s="334"/>
      <c r="H7" s="334"/>
      <c r="I7" s="343">
        <v>1.0</v>
      </c>
      <c r="J7" s="334"/>
      <c r="K7" s="334"/>
      <c r="L7" s="334"/>
      <c r="M7" s="334"/>
      <c r="N7" s="334"/>
      <c r="O7" s="334" t="s">
        <v>591</v>
      </c>
      <c r="P7" s="334" t="s">
        <v>71</v>
      </c>
      <c r="Q7" s="334"/>
      <c r="R7" s="334"/>
      <c r="S7" s="334"/>
      <c r="T7" t="str">
        <f>vlookup(B7,'Cleaned Master list'!A:W,23,FALSE)</f>
        <v/>
      </c>
    </row>
    <row r="8">
      <c r="A8" s="332">
        <v>19.0</v>
      </c>
      <c r="B8" s="334" t="s">
        <v>147</v>
      </c>
      <c r="C8" s="334" t="s">
        <v>60</v>
      </c>
      <c r="D8" s="334" t="s">
        <v>69</v>
      </c>
      <c r="E8" s="405" t="s">
        <v>251</v>
      </c>
      <c r="F8" s="343">
        <v>2.0</v>
      </c>
      <c r="G8" s="334"/>
      <c r="H8" s="334"/>
      <c r="I8" s="343">
        <v>1.0</v>
      </c>
      <c r="J8" s="334"/>
      <c r="K8" s="343">
        <v>1.0</v>
      </c>
      <c r="L8" s="334"/>
      <c r="M8" s="334"/>
      <c r="N8" s="334"/>
      <c r="O8" s="336" t="s">
        <v>577</v>
      </c>
      <c r="P8" s="334" t="s">
        <v>71</v>
      </c>
      <c r="Q8" s="334" t="s">
        <v>72</v>
      </c>
      <c r="R8" s="332">
        <v>30.0</v>
      </c>
      <c r="S8" s="334" t="s">
        <v>87</v>
      </c>
      <c r="T8" t="str">
        <f>vlookup(B8,'Cleaned Master list'!A:W,23,FALSE)</f>
        <v>Letter from Parent</v>
      </c>
    </row>
    <row r="9">
      <c r="A9" s="344">
        <v>23.0</v>
      </c>
      <c r="B9" s="345" t="s">
        <v>152</v>
      </c>
      <c r="C9" s="345" t="s">
        <v>139</v>
      </c>
      <c r="D9" s="346" t="s">
        <v>69</v>
      </c>
      <c r="E9" s="407" t="s">
        <v>251</v>
      </c>
      <c r="F9" s="348">
        <v>1.0</v>
      </c>
      <c r="G9" s="346"/>
      <c r="H9" s="346"/>
      <c r="I9" s="348">
        <v>1.0</v>
      </c>
      <c r="J9" s="346"/>
      <c r="K9" s="346"/>
      <c r="L9" s="346"/>
      <c r="M9" s="346"/>
      <c r="N9" s="346"/>
      <c r="O9" s="371" t="s">
        <v>671</v>
      </c>
      <c r="P9" s="346" t="s">
        <v>143</v>
      </c>
      <c r="Q9" s="346" t="s">
        <v>165</v>
      </c>
      <c r="R9" s="349">
        <v>100.0</v>
      </c>
      <c r="S9" s="346" t="s">
        <v>175</v>
      </c>
      <c r="T9" t="str">
        <f>vlookup(B9,'Cleaned Master list'!A:W,23,FALSE)</f>
        <v>Daily Tracker Form</v>
      </c>
    </row>
    <row r="10">
      <c r="A10" s="332">
        <v>25.0</v>
      </c>
      <c r="B10" s="334" t="s">
        <v>178</v>
      </c>
      <c r="C10" s="334" t="s">
        <v>180</v>
      </c>
      <c r="D10" s="334" t="s">
        <v>69</v>
      </c>
      <c r="E10" s="405" t="s">
        <v>251</v>
      </c>
      <c r="F10" s="343">
        <v>1.0</v>
      </c>
      <c r="G10" s="334"/>
      <c r="H10" s="334"/>
      <c r="I10" s="343">
        <v>1.0</v>
      </c>
      <c r="J10" s="334"/>
      <c r="K10" s="334"/>
      <c r="L10" s="334"/>
      <c r="M10" s="334"/>
      <c r="N10" s="334"/>
      <c r="O10" s="336" t="s">
        <v>593</v>
      </c>
      <c r="P10" s="334" t="s">
        <v>71</v>
      </c>
      <c r="Q10" s="334" t="s">
        <v>72</v>
      </c>
      <c r="R10" s="332">
        <v>40.0</v>
      </c>
      <c r="S10" s="334" t="s">
        <v>186</v>
      </c>
      <c r="T10" t="str">
        <f>vlookup(B10,'Cleaned Master list'!A:W,23,FALSE)</f>
        <v>Daily work record form-with supervisor signature</v>
      </c>
    </row>
    <row r="11">
      <c r="A11" s="332">
        <v>29.0</v>
      </c>
      <c r="B11" s="334" t="s">
        <v>201</v>
      </c>
      <c r="C11" s="334" t="s">
        <v>202</v>
      </c>
      <c r="D11" s="334" t="s">
        <v>69</v>
      </c>
      <c r="E11" s="405" t="s">
        <v>251</v>
      </c>
      <c r="F11" s="343">
        <v>1.0</v>
      </c>
      <c r="G11" s="334"/>
      <c r="H11" s="334"/>
      <c r="I11" s="343">
        <v>1.0</v>
      </c>
      <c r="J11" s="334"/>
      <c r="K11" s="334"/>
      <c r="L11" s="334"/>
      <c r="M11" s="334"/>
      <c r="N11" s="334"/>
      <c r="O11" s="336" t="s">
        <v>594</v>
      </c>
      <c r="P11" s="334" t="s">
        <v>209</v>
      </c>
      <c r="Q11" s="334" t="s">
        <v>144</v>
      </c>
      <c r="R11" s="332">
        <v>120.0</v>
      </c>
      <c r="S11" s="334" t="s">
        <v>214</v>
      </c>
      <c r="T11" t="str">
        <f>vlookup(B11,'Cleaned Master list'!A:W,23,FALSE)</f>
        <v>Service form with hrs served and signature of student and contact person</v>
      </c>
    </row>
    <row r="12">
      <c r="A12" s="332">
        <v>31.0</v>
      </c>
      <c r="B12" s="334" t="s">
        <v>215</v>
      </c>
      <c r="C12" s="334" t="s">
        <v>216</v>
      </c>
      <c r="D12" s="334" t="s">
        <v>69</v>
      </c>
      <c r="E12" s="405" t="s">
        <v>251</v>
      </c>
      <c r="F12" s="343">
        <v>1.0</v>
      </c>
      <c r="G12" s="334"/>
      <c r="H12" s="334"/>
      <c r="I12" s="343">
        <v>1.0</v>
      </c>
      <c r="J12" s="334"/>
      <c r="K12" s="334"/>
      <c r="L12" s="334"/>
      <c r="M12" s="334"/>
      <c r="N12" s="343"/>
      <c r="O12" s="406" t="s">
        <v>672</v>
      </c>
      <c r="P12" s="334"/>
      <c r="Q12" s="334" t="s">
        <v>72</v>
      </c>
      <c r="R12" s="332">
        <v>40.0</v>
      </c>
      <c r="S12" s="334" t="s">
        <v>221</v>
      </c>
      <c r="T12" t="str">
        <f>vlookup(B12,'Cleaned Master list'!A:W,23,FALSE)</f>
        <v>Daily tracker form with signoff from the Organization</v>
      </c>
    </row>
    <row r="13">
      <c r="A13" s="332">
        <v>38.0</v>
      </c>
      <c r="B13" s="334" t="s">
        <v>222</v>
      </c>
      <c r="C13" s="334" t="s">
        <v>60</v>
      </c>
      <c r="D13" s="334" t="s">
        <v>69</v>
      </c>
      <c r="E13" s="405" t="s">
        <v>251</v>
      </c>
      <c r="F13" s="343">
        <v>2.0</v>
      </c>
      <c r="G13" s="334"/>
      <c r="H13" s="334"/>
      <c r="I13" s="343">
        <v>1.0</v>
      </c>
      <c r="J13" s="334"/>
      <c r="K13" s="343">
        <v>1.0</v>
      </c>
      <c r="L13" s="334"/>
      <c r="M13" s="334"/>
      <c r="N13" s="334"/>
      <c r="O13" s="336" t="s">
        <v>577</v>
      </c>
      <c r="P13" s="334" t="s">
        <v>71</v>
      </c>
      <c r="Q13" s="334" t="s">
        <v>72</v>
      </c>
      <c r="R13" s="332">
        <v>30.0</v>
      </c>
      <c r="S13" s="334" t="s">
        <v>87</v>
      </c>
      <c r="T13" t="str">
        <f>vlookup(B13,'Cleaned Master list'!A:W,23,FALSE)</f>
        <v>Letter from Parent</v>
      </c>
    </row>
    <row r="14">
      <c r="A14" s="352">
        <v>42.0</v>
      </c>
      <c r="B14" s="353" t="s">
        <v>228</v>
      </c>
      <c r="C14" s="353" t="s">
        <v>180</v>
      </c>
      <c r="D14" s="353" t="s">
        <v>69</v>
      </c>
      <c r="E14" s="405" t="s">
        <v>251</v>
      </c>
      <c r="F14" s="343">
        <v>1.0</v>
      </c>
      <c r="G14" s="334"/>
      <c r="H14" s="334"/>
      <c r="I14" s="343">
        <v>1.0</v>
      </c>
      <c r="J14" s="334"/>
      <c r="K14" s="353"/>
      <c r="L14" s="353"/>
      <c r="M14" s="353"/>
      <c r="N14" s="353"/>
      <c r="O14" s="354" t="s">
        <v>596</v>
      </c>
      <c r="P14" s="353" t="s">
        <v>71</v>
      </c>
      <c r="Q14" s="353" t="s">
        <v>72</v>
      </c>
      <c r="R14" s="352">
        <v>40.0</v>
      </c>
      <c r="S14" s="353" t="s">
        <v>186</v>
      </c>
      <c r="T14" t="str">
        <f>vlookup(B14,'Cleaned Master list'!A:W,23,FALSE)</f>
        <v>Daily work record form-with supervisor signature</v>
      </c>
    </row>
    <row r="15">
      <c r="A15" s="332">
        <v>54.0</v>
      </c>
      <c r="B15" s="334" t="s">
        <v>231</v>
      </c>
      <c r="C15" s="334" t="s">
        <v>60</v>
      </c>
      <c r="D15" s="334" t="s">
        <v>69</v>
      </c>
      <c r="E15" s="405" t="s">
        <v>251</v>
      </c>
      <c r="F15" s="343">
        <v>2.0</v>
      </c>
      <c r="G15" s="334"/>
      <c r="H15" s="334"/>
      <c r="I15" s="343">
        <v>1.0</v>
      </c>
      <c r="J15" s="334"/>
      <c r="K15" s="343">
        <v>1.0</v>
      </c>
      <c r="L15" s="334"/>
      <c r="M15" s="334"/>
      <c r="N15" s="334"/>
      <c r="O15" s="336" t="s">
        <v>577</v>
      </c>
      <c r="P15" s="334" t="s">
        <v>71</v>
      </c>
      <c r="Q15" s="334" t="s">
        <v>72</v>
      </c>
      <c r="R15" s="332">
        <v>30.0</v>
      </c>
      <c r="S15" s="334" t="s">
        <v>87</v>
      </c>
      <c r="T15" t="str">
        <f>vlookup(B15,'Cleaned Master list'!A:W,23,FALSE)</f>
        <v>Letter from Parent</v>
      </c>
    </row>
    <row r="16">
      <c r="A16" s="332">
        <v>59.0</v>
      </c>
      <c r="B16" s="334" t="s">
        <v>234</v>
      </c>
      <c r="C16" s="334" t="s">
        <v>60</v>
      </c>
      <c r="D16" s="334" t="s">
        <v>69</v>
      </c>
      <c r="E16" s="405" t="s">
        <v>251</v>
      </c>
      <c r="F16" s="343">
        <v>2.0</v>
      </c>
      <c r="G16" s="334"/>
      <c r="H16" s="334"/>
      <c r="I16" s="343">
        <v>1.0</v>
      </c>
      <c r="J16" s="334"/>
      <c r="K16" s="343">
        <v>1.0</v>
      </c>
      <c r="L16" s="334"/>
      <c r="M16" s="334"/>
      <c r="N16" s="334"/>
      <c r="O16" s="336" t="s">
        <v>577</v>
      </c>
      <c r="P16" s="334" t="s">
        <v>71</v>
      </c>
      <c r="Q16" s="334" t="s">
        <v>72</v>
      </c>
      <c r="R16" s="332">
        <v>30.0</v>
      </c>
      <c r="S16" s="334" t="s">
        <v>87</v>
      </c>
      <c r="T16" t="str">
        <f>vlookup(B16,'Cleaned Master list'!A:W,23,FALSE)</f>
        <v>Letter from Parent</v>
      </c>
    </row>
    <row r="17">
      <c r="A17" s="332">
        <v>65.0</v>
      </c>
      <c r="B17" s="334" t="s">
        <v>236</v>
      </c>
      <c r="C17" s="334" t="s">
        <v>180</v>
      </c>
      <c r="D17" s="334" t="s">
        <v>69</v>
      </c>
      <c r="E17" s="405" t="s">
        <v>251</v>
      </c>
      <c r="F17" s="343">
        <v>1.0</v>
      </c>
      <c r="G17" s="334"/>
      <c r="H17" s="334"/>
      <c r="I17" s="343">
        <v>1.0</v>
      </c>
      <c r="J17" s="334"/>
      <c r="K17" s="334"/>
      <c r="L17" s="334"/>
      <c r="M17" s="334"/>
      <c r="N17" s="334"/>
      <c r="O17" s="336" t="s">
        <v>597</v>
      </c>
      <c r="P17" s="334" t="s">
        <v>71</v>
      </c>
      <c r="Q17" s="334" t="s">
        <v>72</v>
      </c>
      <c r="R17" s="332">
        <v>40.0</v>
      </c>
      <c r="S17" s="334" t="s">
        <v>186</v>
      </c>
      <c r="T17" t="str">
        <f>vlookup(B17,'Cleaned Master list'!A:W,23,FALSE)</f>
        <v>Daily work record form-with supervisor signature</v>
      </c>
    </row>
    <row r="18">
      <c r="A18" s="332">
        <v>66.0</v>
      </c>
      <c r="B18" s="334" t="s">
        <v>238</v>
      </c>
      <c r="C18" s="334" t="s">
        <v>52</v>
      </c>
      <c r="D18" s="334" t="s">
        <v>69</v>
      </c>
      <c r="E18" s="405" t="s">
        <v>251</v>
      </c>
      <c r="F18" s="343">
        <v>1.0</v>
      </c>
      <c r="G18" s="334"/>
      <c r="H18" s="334"/>
      <c r="I18" s="343">
        <v>1.0</v>
      </c>
      <c r="J18" s="334"/>
      <c r="K18" s="334"/>
      <c r="L18" s="334"/>
      <c r="M18" s="334"/>
      <c r="N18" s="334"/>
      <c r="O18" s="336" t="s">
        <v>598</v>
      </c>
      <c r="P18" s="334" t="s">
        <v>143</v>
      </c>
      <c r="Q18" s="334" t="s">
        <v>144</v>
      </c>
      <c r="R18" s="332">
        <v>120.0</v>
      </c>
      <c r="S18" s="334" t="s">
        <v>214</v>
      </c>
      <c r="T18" t="str">
        <f>vlookup(B18,'Cleaned Master list'!A:W,23,FALSE)</f>
        <v>Service form with hrs served and signature of student and contact person</v>
      </c>
    </row>
    <row r="19">
      <c r="A19" s="332">
        <v>67.0</v>
      </c>
      <c r="B19" s="334" t="s">
        <v>244</v>
      </c>
      <c r="C19" s="334" t="s">
        <v>60</v>
      </c>
      <c r="D19" s="334" t="s">
        <v>69</v>
      </c>
      <c r="E19" s="405" t="s">
        <v>251</v>
      </c>
      <c r="F19" s="343">
        <v>2.0</v>
      </c>
      <c r="G19" s="334"/>
      <c r="H19" s="334"/>
      <c r="I19" s="343">
        <v>1.0</v>
      </c>
      <c r="J19" s="334"/>
      <c r="K19" s="343">
        <v>1.0</v>
      </c>
      <c r="L19" s="334"/>
      <c r="M19" s="334"/>
      <c r="N19" s="334"/>
      <c r="O19" s="336" t="s">
        <v>577</v>
      </c>
      <c r="P19" s="334" t="s">
        <v>71</v>
      </c>
      <c r="Q19" s="334" t="s">
        <v>72</v>
      </c>
      <c r="R19" s="332">
        <v>30.0</v>
      </c>
      <c r="S19" s="334" t="s">
        <v>87</v>
      </c>
      <c r="T19" t="str">
        <f>vlookup(B19,'Cleaned Master list'!A:W,23,FALSE)</f>
        <v>Letter from Parent</v>
      </c>
    </row>
    <row r="20">
      <c r="A20" s="332">
        <v>69.0</v>
      </c>
      <c r="B20" s="334" t="s">
        <v>246</v>
      </c>
      <c r="C20" s="334" t="s">
        <v>60</v>
      </c>
      <c r="D20" s="334" t="s">
        <v>69</v>
      </c>
      <c r="E20" s="405" t="s">
        <v>251</v>
      </c>
      <c r="F20" s="343">
        <v>2.0</v>
      </c>
      <c r="G20" s="334"/>
      <c r="H20" s="334"/>
      <c r="I20" s="343">
        <v>1.0</v>
      </c>
      <c r="J20" s="334"/>
      <c r="K20" s="343">
        <v>1.0</v>
      </c>
      <c r="L20" s="334"/>
      <c r="M20" s="334"/>
      <c r="N20" s="334"/>
      <c r="O20" s="336" t="s">
        <v>577</v>
      </c>
      <c r="P20" s="334" t="s">
        <v>71</v>
      </c>
      <c r="Q20" s="334" t="s">
        <v>72</v>
      </c>
      <c r="R20" s="332">
        <v>30.0</v>
      </c>
      <c r="S20" s="334" t="s">
        <v>87</v>
      </c>
      <c r="T20" t="str">
        <f>vlookup(B20,'Cleaned Master list'!A:W,23,FALSE)</f>
        <v>Letter from Parent</v>
      </c>
    </row>
    <row r="21">
      <c r="A21" s="332">
        <v>77.0</v>
      </c>
      <c r="B21" s="334" t="s">
        <v>255</v>
      </c>
      <c r="C21" s="334" t="s">
        <v>23</v>
      </c>
      <c r="D21" s="334" t="s">
        <v>69</v>
      </c>
      <c r="E21" s="405" t="s">
        <v>251</v>
      </c>
      <c r="F21" s="343">
        <v>1.0</v>
      </c>
      <c r="G21" s="334"/>
      <c r="H21" s="334"/>
      <c r="I21" s="343">
        <v>1.0</v>
      </c>
      <c r="J21" s="334"/>
      <c r="K21" s="334"/>
      <c r="L21" s="334"/>
      <c r="M21" s="334"/>
      <c r="N21" s="334"/>
      <c r="O21" s="336" t="s">
        <v>600</v>
      </c>
      <c r="P21" s="334" t="s">
        <v>71</v>
      </c>
      <c r="Q21" s="334" t="s">
        <v>72</v>
      </c>
      <c r="R21" s="332">
        <v>20.0</v>
      </c>
      <c r="S21" s="334" t="s">
        <v>126</v>
      </c>
      <c r="T21" t="str">
        <f>vlookup(B21,'Cleaned Master list'!A:W,23,FALSE)</f>
        <v>Service letter with proof from Service Organization</v>
      </c>
    </row>
    <row r="22">
      <c r="A22" s="332">
        <v>85.0</v>
      </c>
      <c r="B22" s="334" t="s">
        <v>259</v>
      </c>
      <c r="C22" s="334" t="s">
        <v>60</v>
      </c>
      <c r="D22" s="334" t="s">
        <v>69</v>
      </c>
      <c r="E22" s="405" t="s">
        <v>251</v>
      </c>
      <c r="F22" s="343">
        <v>2.0</v>
      </c>
      <c r="G22" s="334"/>
      <c r="H22" s="334"/>
      <c r="I22" s="343">
        <v>1.0</v>
      </c>
      <c r="J22" s="334"/>
      <c r="K22" s="343">
        <v>1.0</v>
      </c>
      <c r="L22" s="334"/>
      <c r="M22" s="334"/>
      <c r="N22" s="334"/>
      <c r="O22" s="336" t="s">
        <v>577</v>
      </c>
      <c r="P22" s="334" t="s">
        <v>71</v>
      </c>
      <c r="Q22" s="334" t="s">
        <v>72</v>
      </c>
      <c r="R22" s="332">
        <v>30.0</v>
      </c>
      <c r="S22" s="334" t="s">
        <v>87</v>
      </c>
      <c r="T22" t="str">
        <f>vlookup(B22,'Cleaned Master list'!A:W,23,FALSE)</f>
        <v>Letter from Parent</v>
      </c>
    </row>
    <row r="23">
      <c r="A23" s="332">
        <v>91.0</v>
      </c>
      <c r="B23" s="334" t="s">
        <v>271</v>
      </c>
      <c r="C23" s="334" t="s">
        <v>60</v>
      </c>
      <c r="D23" s="334" t="s">
        <v>69</v>
      </c>
      <c r="E23" s="405" t="s">
        <v>251</v>
      </c>
      <c r="F23" s="343">
        <v>2.0</v>
      </c>
      <c r="G23" s="334"/>
      <c r="H23" s="334"/>
      <c r="I23" s="343">
        <v>1.0</v>
      </c>
      <c r="J23" s="334"/>
      <c r="K23" s="343">
        <v>1.0</v>
      </c>
      <c r="L23" s="334"/>
      <c r="M23" s="334"/>
      <c r="N23" s="334"/>
      <c r="O23" s="336" t="s">
        <v>577</v>
      </c>
      <c r="P23" s="334" t="s">
        <v>71</v>
      </c>
      <c r="Q23" s="334" t="s">
        <v>72</v>
      </c>
      <c r="R23" s="332">
        <v>30.0</v>
      </c>
      <c r="S23" s="334" t="s">
        <v>87</v>
      </c>
      <c r="T23" t="str">
        <f>vlookup(B23,'Cleaned Master list'!A:W,23,FALSE)</f>
        <v>Letter from Parent</v>
      </c>
    </row>
    <row r="24">
      <c r="A24" s="332">
        <v>92.0</v>
      </c>
      <c r="B24" s="334" t="s">
        <v>276</v>
      </c>
      <c r="C24" s="334" t="s">
        <v>216</v>
      </c>
      <c r="D24" s="334" t="s">
        <v>69</v>
      </c>
      <c r="E24" s="405" t="s">
        <v>251</v>
      </c>
      <c r="F24" s="343">
        <v>1.0</v>
      </c>
      <c r="G24" s="334"/>
      <c r="H24" s="343">
        <v>1.0</v>
      </c>
      <c r="I24" s="334"/>
      <c r="J24" s="334"/>
      <c r="K24" s="334"/>
      <c r="L24" s="334"/>
      <c r="M24" s="334"/>
      <c r="N24" s="334"/>
      <c r="O24" s="336" t="s">
        <v>601</v>
      </c>
      <c r="P24" s="334" t="s">
        <v>209</v>
      </c>
      <c r="Q24" s="334" t="s">
        <v>72</v>
      </c>
      <c r="R24" s="332">
        <v>40.0</v>
      </c>
      <c r="S24" s="334" t="s">
        <v>281</v>
      </c>
      <c r="T24" t="str">
        <f>vlookup(B24,'Cleaned Master list'!A:W,23,FALSE)</f>
        <v>Letter from the Organization</v>
      </c>
    </row>
    <row r="25">
      <c r="A25" s="332">
        <v>93.0</v>
      </c>
      <c r="B25" s="334" t="s">
        <v>299</v>
      </c>
      <c r="C25" s="334" t="s">
        <v>60</v>
      </c>
      <c r="D25" s="334" t="s">
        <v>69</v>
      </c>
      <c r="E25" s="405" t="s">
        <v>251</v>
      </c>
      <c r="F25" s="343">
        <v>2.0</v>
      </c>
      <c r="G25" s="334"/>
      <c r="H25" s="334"/>
      <c r="I25" s="343">
        <v>1.0</v>
      </c>
      <c r="J25" s="334"/>
      <c r="K25" s="343">
        <v>1.0</v>
      </c>
      <c r="L25" s="334"/>
      <c r="M25" s="334"/>
      <c r="N25" s="334"/>
      <c r="O25" s="336" t="s">
        <v>577</v>
      </c>
      <c r="P25" s="334" t="s">
        <v>71</v>
      </c>
      <c r="Q25" s="334" t="s">
        <v>72</v>
      </c>
      <c r="R25" s="332">
        <v>30.0</v>
      </c>
      <c r="S25" s="334" t="s">
        <v>87</v>
      </c>
      <c r="T25" t="str">
        <f>vlookup(B25,'Cleaned Master list'!A:W,23,FALSE)</f>
        <v>Letter from Parent</v>
      </c>
    </row>
    <row r="26">
      <c r="A26" s="332">
        <v>12.0</v>
      </c>
      <c r="B26" s="334" t="s">
        <v>138</v>
      </c>
      <c r="C26" s="334" t="s">
        <v>139</v>
      </c>
      <c r="D26" s="334" t="s">
        <v>69</v>
      </c>
      <c r="E26" s="405" t="s">
        <v>79</v>
      </c>
      <c r="F26" s="334"/>
      <c r="G26" s="334"/>
      <c r="H26" s="334"/>
      <c r="I26" s="343"/>
      <c r="J26" s="334"/>
      <c r="K26" s="334"/>
      <c r="L26" s="334"/>
      <c r="M26" s="343">
        <v>1.0</v>
      </c>
      <c r="N26" s="334"/>
      <c r="O26" s="336" t="s">
        <v>587</v>
      </c>
      <c r="P26" s="334" t="s">
        <v>143</v>
      </c>
      <c r="Q26" s="334" t="s">
        <v>144</v>
      </c>
      <c r="R26" s="332">
        <v>150.0</v>
      </c>
      <c r="S26" s="334" t="s">
        <v>146</v>
      </c>
      <c r="T26" t="str">
        <f>vlookup(B26,'Cleaned Master list'!A:W,23,FALSE)</f>
        <v>Letter from the volunteer organization</v>
      </c>
    </row>
    <row r="27">
      <c r="A27" s="355">
        <v>72.0</v>
      </c>
      <c r="B27" s="356" t="s">
        <v>161</v>
      </c>
      <c r="C27" s="356" t="s">
        <v>58</v>
      </c>
      <c r="D27" s="408" t="s">
        <v>69</v>
      </c>
      <c r="E27" s="407" t="s">
        <v>79</v>
      </c>
      <c r="F27" s="356"/>
      <c r="G27" s="356"/>
      <c r="H27" s="356"/>
      <c r="I27" s="356"/>
      <c r="J27" s="356"/>
      <c r="K27" s="356"/>
      <c r="L27" s="356"/>
      <c r="M27" s="408">
        <v>1.0</v>
      </c>
      <c r="N27" s="356"/>
      <c r="O27" s="357" t="s">
        <v>599</v>
      </c>
      <c r="P27" s="356" t="s">
        <v>71</v>
      </c>
      <c r="Q27" s="356" t="s">
        <v>252</v>
      </c>
      <c r="R27" s="356">
        <v>70.0</v>
      </c>
      <c r="S27" s="356" t="s">
        <v>253</v>
      </c>
      <c r="T27" t="str">
        <f>vlookup(B27,'Cleaned Master list'!A:W,23,FALSE)</f>
        <v>students submit verification of hours to their university prep/advisory teacher</v>
      </c>
    </row>
    <row r="28">
      <c r="A28" s="358">
        <v>26.0</v>
      </c>
      <c r="B28" s="359" t="s">
        <v>151</v>
      </c>
      <c r="C28" s="360" t="s">
        <v>58</v>
      </c>
      <c r="D28" s="360" t="s">
        <v>69</v>
      </c>
      <c r="E28" s="409" t="s">
        <v>79</v>
      </c>
      <c r="F28" s="410"/>
      <c r="G28" s="410"/>
      <c r="H28" s="410"/>
      <c r="I28" s="410"/>
      <c r="J28" s="410"/>
      <c r="K28" s="410"/>
      <c r="L28" s="410"/>
      <c r="M28" s="411">
        <v>1.0</v>
      </c>
      <c r="N28" s="411">
        <v>1.0</v>
      </c>
      <c r="O28" s="361" t="s">
        <v>602</v>
      </c>
      <c r="P28" s="360" t="s">
        <v>71</v>
      </c>
      <c r="Q28" s="360"/>
      <c r="R28" s="360"/>
      <c r="S28" s="360"/>
      <c r="T28" t="str">
        <f>vlookup(B28,'Cleaned Master list'!A:W,23,FALSE)</f>
        <v/>
      </c>
    </row>
    <row r="29">
      <c r="A29" s="332">
        <v>40.0</v>
      </c>
      <c r="B29" s="334" t="s">
        <v>154</v>
      </c>
      <c r="C29" s="334" t="s">
        <v>58</v>
      </c>
      <c r="D29" s="334" t="s">
        <v>69</v>
      </c>
      <c r="E29" s="405" t="s">
        <v>79</v>
      </c>
      <c r="F29" s="334"/>
      <c r="G29" s="334"/>
      <c r="H29" s="334"/>
      <c r="I29" s="334"/>
      <c r="J29" s="334"/>
      <c r="K29" s="334"/>
      <c r="L29" s="334"/>
      <c r="M29" s="343">
        <v>1.0</v>
      </c>
      <c r="N29" s="343"/>
      <c r="O29" s="336" t="s">
        <v>603</v>
      </c>
      <c r="P29" s="334" t="s">
        <v>71</v>
      </c>
      <c r="Q29" s="334"/>
      <c r="R29" s="334"/>
      <c r="S29" s="334"/>
      <c r="T29" t="str">
        <f>vlookup(B29,'Cleaned Master list'!A:W,23,FALSE)</f>
        <v/>
      </c>
    </row>
    <row r="30">
      <c r="A30" s="337">
        <v>87.0</v>
      </c>
      <c r="B30" s="338" t="s">
        <v>261</v>
      </c>
      <c r="C30" s="338" t="s">
        <v>58</v>
      </c>
      <c r="D30" s="338" t="s">
        <v>69</v>
      </c>
      <c r="E30" s="340" t="s">
        <v>79</v>
      </c>
      <c r="F30" s="338"/>
      <c r="G30" s="338"/>
      <c r="H30" s="338"/>
      <c r="I30" s="338"/>
      <c r="J30" s="338"/>
      <c r="K30" s="338"/>
      <c r="L30" s="338"/>
      <c r="M30" s="339">
        <v>1.0</v>
      </c>
      <c r="N30" s="339">
        <v>1.0</v>
      </c>
      <c r="O30" s="341" t="s">
        <v>604</v>
      </c>
      <c r="P30" s="338" t="s">
        <v>209</v>
      </c>
      <c r="Q30" s="338" t="s">
        <v>265</v>
      </c>
      <c r="R30" s="338">
        <v>150.0</v>
      </c>
      <c r="S30" s="338" t="s">
        <v>605</v>
      </c>
      <c r="T30" t="str">
        <f>vlookup(B30,'Cleaned Master list'!A:W,23,FALSE)</f>
        <v/>
      </c>
    </row>
    <row r="31">
      <c r="A31" s="332">
        <v>2.0</v>
      </c>
      <c r="B31" s="334" t="s">
        <v>104</v>
      </c>
      <c r="C31" s="334" t="s">
        <v>58</v>
      </c>
      <c r="D31" s="334" t="s">
        <v>606</v>
      </c>
      <c r="E31" s="405" t="s">
        <v>79</v>
      </c>
      <c r="F31" s="334"/>
      <c r="G31" s="334"/>
      <c r="H31" s="334"/>
      <c r="I31" s="334"/>
      <c r="J31" s="334"/>
      <c r="K31" s="334"/>
      <c r="L31" s="334"/>
      <c r="M31" s="334"/>
      <c r="N31" s="343">
        <v>1.0</v>
      </c>
      <c r="O31" s="336" t="s">
        <v>607</v>
      </c>
      <c r="P31" s="334" t="s">
        <v>71</v>
      </c>
      <c r="Q31" s="334" t="s">
        <v>115</v>
      </c>
      <c r="S31" s="334"/>
      <c r="T31" t="str">
        <f>vlookup(B31,'Cleaned Master list'!A:W,23,FALSE)</f>
        <v/>
      </c>
    </row>
    <row r="32">
      <c r="A32" s="363">
        <v>104.0</v>
      </c>
      <c r="B32" s="364" t="s">
        <v>308</v>
      </c>
      <c r="C32" s="364" t="s">
        <v>86</v>
      </c>
      <c r="D32" s="364" t="s">
        <v>735</v>
      </c>
      <c r="E32" s="412" t="s">
        <v>79</v>
      </c>
      <c r="F32" s="364"/>
      <c r="G32" s="364"/>
      <c r="H32" s="364"/>
      <c r="I32" s="364"/>
      <c r="J32" s="364"/>
      <c r="K32" s="364"/>
      <c r="L32" s="364"/>
      <c r="M32" s="364"/>
      <c r="N32" s="365">
        <v>1.0</v>
      </c>
      <c r="O32" s="366" t="s">
        <v>608</v>
      </c>
      <c r="P32" s="364"/>
      <c r="Q32" s="364"/>
      <c r="R32" s="364"/>
      <c r="S32" s="364"/>
      <c r="T32" t="str">
        <f>vlookup(B32,'Cleaned Master list'!A:W,23,FALSE)</f>
        <v/>
      </c>
    </row>
    <row r="33">
      <c r="A33" s="367">
        <v>9.0</v>
      </c>
      <c r="B33" s="368" t="s">
        <v>242</v>
      </c>
      <c r="C33" s="368" t="s">
        <v>58</v>
      </c>
      <c r="D33" s="369" t="s">
        <v>735</v>
      </c>
      <c r="E33" s="413" t="s">
        <v>79</v>
      </c>
      <c r="F33" s="368"/>
      <c r="G33" s="368"/>
      <c r="H33" s="368"/>
      <c r="I33" s="368"/>
      <c r="J33" s="368"/>
      <c r="K33" s="368"/>
      <c r="L33" s="368"/>
      <c r="M33" s="368"/>
      <c r="N33" s="369">
        <v>1.0</v>
      </c>
      <c r="O33" s="370" t="s">
        <v>609</v>
      </c>
      <c r="P33" s="368" t="s">
        <v>71</v>
      </c>
      <c r="Q33" s="368" t="s">
        <v>250</v>
      </c>
      <c r="S33" s="368"/>
      <c r="T33" t="str">
        <f>vlookup(B33,'Cleaned Master list'!A:W,23,FALSE)</f>
        <v/>
      </c>
    </row>
    <row r="34">
      <c r="A34" s="337">
        <v>21.0</v>
      </c>
      <c r="B34" s="338" t="s">
        <v>346</v>
      </c>
      <c r="C34" s="338" t="s">
        <v>52</v>
      </c>
      <c r="D34" s="339" t="s">
        <v>79</v>
      </c>
      <c r="E34" s="340" t="s">
        <v>251</v>
      </c>
      <c r="F34" s="339"/>
      <c r="G34" s="338"/>
      <c r="H34" s="338"/>
      <c r="I34" s="339">
        <v>1.0</v>
      </c>
      <c r="J34" s="338"/>
      <c r="K34" s="338"/>
      <c r="L34" s="338"/>
      <c r="M34" s="338"/>
      <c r="N34" s="339"/>
      <c r="O34" s="414" t="s">
        <v>736</v>
      </c>
      <c r="P34" s="338" t="s">
        <v>143</v>
      </c>
      <c r="Q34" s="338" t="s">
        <v>144</v>
      </c>
      <c r="R34" s="337">
        <v>50.0</v>
      </c>
      <c r="S34" s="338" t="s">
        <v>214</v>
      </c>
      <c r="T34" t="str">
        <f>vlookup(B34,'Cleaned Master list'!A:W,23,FALSE)</f>
        <v>Service form with hrs served and signature of student and contact person</v>
      </c>
    </row>
    <row r="35">
      <c r="A35" s="373">
        <v>34.0</v>
      </c>
      <c r="B35" s="374" t="s">
        <v>495</v>
      </c>
      <c r="C35" s="374" t="s">
        <v>409</v>
      </c>
      <c r="D35" s="374" t="s">
        <v>79</v>
      </c>
      <c r="E35" s="415" t="s">
        <v>69</v>
      </c>
      <c r="F35" s="374"/>
      <c r="G35" s="374"/>
      <c r="H35" s="374"/>
      <c r="I35" s="416">
        <v>1.0</v>
      </c>
      <c r="J35" s="374"/>
      <c r="K35" s="374"/>
      <c r="L35" s="374"/>
      <c r="M35" s="374"/>
      <c r="N35" s="374"/>
      <c r="O35" s="417" t="s">
        <v>737</v>
      </c>
      <c r="P35" s="374" t="s">
        <v>71</v>
      </c>
      <c r="Q35" s="374"/>
      <c r="R35" s="374"/>
      <c r="S35" s="374"/>
      <c r="T35" t="str">
        <f>vlookup(B35,'Cleaned Master list'!A:W,23,FALSE)</f>
        <v/>
      </c>
    </row>
    <row r="36">
      <c r="A36" s="349">
        <v>83.0</v>
      </c>
      <c r="B36" s="346" t="s">
        <v>394</v>
      </c>
      <c r="C36" s="346" t="s">
        <v>430</v>
      </c>
      <c r="D36" s="346" t="s">
        <v>79</v>
      </c>
      <c r="E36" s="418" t="s">
        <v>69</v>
      </c>
      <c r="F36" s="346"/>
      <c r="G36" s="346"/>
      <c r="H36" s="346"/>
      <c r="I36" s="348">
        <v>1.0</v>
      </c>
      <c r="J36" s="346"/>
      <c r="K36" s="346"/>
      <c r="L36" s="346"/>
      <c r="M36" s="346"/>
      <c r="N36" s="346"/>
      <c r="O36" s="371" t="s">
        <v>619</v>
      </c>
      <c r="P36" s="346"/>
      <c r="Q36" s="346"/>
      <c r="R36" s="346"/>
      <c r="S36" s="346"/>
      <c r="T36" t="str">
        <f>vlookup(B36,'Cleaned Master list'!A:W,23,FALSE)</f>
        <v/>
      </c>
    </row>
    <row r="37">
      <c r="A37" s="332">
        <v>101.0</v>
      </c>
      <c r="B37" s="334" t="s">
        <v>410</v>
      </c>
      <c r="C37" s="372" t="s">
        <v>53</v>
      </c>
      <c r="D37" s="334" t="s">
        <v>79</v>
      </c>
      <c r="E37" s="405" t="s">
        <v>69</v>
      </c>
      <c r="F37" s="334"/>
      <c r="G37" s="334"/>
      <c r="H37" s="334"/>
      <c r="I37" s="343">
        <v>1.0</v>
      </c>
      <c r="J37" s="334"/>
      <c r="K37" s="334"/>
      <c r="L37" s="334"/>
      <c r="M37" s="334"/>
      <c r="N37" s="334"/>
      <c r="O37" s="334" t="s">
        <v>625</v>
      </c>
      <c r="P37" s="334" t="s">
        <v>143</v>
      </c>
      <c r="Q37" s="334" t="s">
        <v>165</v>
      </c>
      <c r="R37" s="334"/>
      <c r="S37" s="334"/>
      <c r="T37" t="str">
        <f>vlookup(B37,'Cleaned Master list'!A:W,23,FALSE)</f>
        <v/>
      </c>
    </row>
    <row r="38">
      <c r="A38" s="376">
        <v>16.0</v>
      </c>
      <c r="B38" s="377" t="s">
        <v>319</v>
      </c>
      <c r="C38" s="377" t="s">
        <v>53</v>
      </c>
      <c r="D38" s="377" t="s">
        <v>79</v>
      </c>
      <c r="E38" s="419" t="s">
        <v>69</v>
      </c>
      <c r="F38" s="377"/>
      <c r="G38" s="377"/>
      <c r="H38" s="377"/>
      <c r="I38" s="377"/>
      <c r="J38" s="420">
        <v>1.0</v>
      </c>
      <c r="K38" s="377"/>
      <c r="L38" s="377"/>
      <c r="M38" s="377"/>
      <c r="N38" s="377"/>
      <c r="O38" s="421" t="s">
        <v>738</v>
      </c>
      <c r="P38" s="377"/>
      <c r="Q38" s="377"/>
      <c r="R38" s="377" t="s">
        <v>165</v>
      </c>
      <c r="S38" s="377"/>
      <c r="T38" t="str">
        <f>vlookup(B38,'Cleaned Master list'!A:W,23,FALSE)</f>
        <v/>
      </c>
    </row>
    <row r="39">
      <c r="A39" s="344">
        <v>32.0</v>
      </c>
      <c r="B39" s="345" t="s">
        <v>300</v>
      </c>
      <c r="C39" s="345" t="s">
        <v>58</v>
      </c>
      <c r="D39" s="346" t="s">
        <v>79</v>
      </c>
      <c r="E39" s="418" t="s">
        <v>69</v>
      </c>
      <c r="F39" s="346"/>
      <c r="G39" s="346"/>
      <c r="H39" s="346"/>
      <c r="I39" s="348">
        <v>1.0</v>
      </c>
      <c r="J39" s="346"/>
      <c r="K39" s="346"/>
      <c r="L39" s="346"/>
      <c r="M39" s="346"/>
      <c r="N39" s="346"/>
      <c r="O39" s="422" t="s">
        <v>739</v>
      </c>
      <c r="P39" s="346" t="s">
        <v>71</v>
      </c>
      <c r="Q39" s="346" t="s">
        <v>144</v>
      </c>
      <c r="R39" s="346" t="s">
        <v>165</v>
      </c>
      <c r="S39" s="346"/>
      <c r="T39" t="str">
        <f>vlookup(B39,'Cleaned Master list'!A:W,23,FALSE)</f>
        <v/>
      </c>
    </row>
    <row r="40">
      <c r="A40" s="332">
        <v>52.0</v>
      </c>
      <c r="B40" s="334" t="s">
        <v>365</v>
      </c>
      <c r="C40" s="334" t="s">
        <v>58</v>
      </c>
      <c r="D40" s="334" t="s">
        <v>79</v>
      </c>
      <c r="E40" s="405" t="s">
        <v>69</v>
      </c>
      <c r="F40" s="334"/>
      <c r="G40" s="334"/>
      <c r="H40" s="334"/>
      <c r="I40" s="334"/>
      <c r="J40" s="343">
        <v>1.0</v>
      </c>
      <c r="K40" s="334"/>
      <c r="L40" s="334"/>
      <c r="M40" s="334"/>
      <c r="N40" s="334"/>
      <c r="O40" s="336" t="s">
        <v>641</v>
      </c>
      <c r="P40" s="334" t="s">
        <v>71</v>
      </c>
      <c r="Q40" s="334"/>
      <c r="R40" s="334"/>
      <c r="S40" s="334"/>
      <c r="T40" t="str">
        <f>vlookup(B40,'Cleaned Master list'!A:W,23,FALSE)</f>
        <v/>
      </c>
    </row>
    <row r="41">
      <c r="A41" s="349">
        <v>55.0</v>
      </c>
      <c r="B41" s="346" t="s">
        <v>369</v>
      </c>
      <c r="C41" s="346" t="s">
        <v>58</v>
      </c>
      <c r="D41" s="346" t="s">
        <v>79</v>
      </c>
      <c r="E41" s="418" t="s">
        <v>69</v>
      </c>
      <c r="F41" s="346"/>
      <c r="G41" s="346"/>
      <c r="H41" s="346"/>
      <c r="I41" s="348">
        <v>1.0</v>
      </c>
      <c r="J41" s="348">
        <v>1.0</v>
      </c>
      <c r="K41" s="346"/>
      <c r="L41" s="346"/>
      <c r="M41" s="346"/>
      <c r="N41" s="346"/>
      <c r="O41" s="371" t="s">
        <v>643</v>
      </c>
      <c r="P41" s="346" t="s">
        <v>71</v>
      </c>
      <c r="Q41" s="346" t="s">
        <v>144</v>
      </c>
      <c r="R41" s="349">
        <v>75.0</v>
      </c>
      <c r="S41" s="346" t="s">
        <v>644</v>
      </c>
      <c r="T41" t="str">
        <f>vlookup(B41,'Cleaned Master list'!A:W,23,FALSE)</f>
        <v>Only AJROTC students have requirements, common goal in terms of hours, must be decided and worked upon together</v>
      </c>
    </row>
    <row r="42">
      <c r="A42" s="332">
        <v>57.0</v>
      </c>
      <c r="B42" s="334" t="s">
        <v>419</v>
      </c>
      <c r="C42" s="334" t="s">
        <v>430</v>
      </c>
      <c r="D42" s="334" t="s">
        <v>79</v>
      </c>
      <c r="E42" s="405" t="s">
        <v>69</v>
      </c>
      <c r="F42" s="334"/>
      <c r="G42" s="334"/>
      <c r="H42" s="334"/>
      <c r="I42" s="334"/>
      <c r="J42" s="334"/>
      <c r="K42" s="334"/>
      <c r="L42" s="334"/>
      <c r="M42" s="334"/>
      <c r="N42" s="334"/>
      <c r="O42" s="336" t="s">
        <v>646</v>
      </c>
      <c r="P42" s="334"/>
      <c r="Q42" s="334"/>
      <c r="R42" s="334"/>
      <c r="S42" s="334"/>
      <c r="T42" t="str">
        <f>vlookup(B42,'Cleaned Master list'!A:W,23,FALSE)</f>
        <v/>
      </c>
    </row>
    <row r="43">
      <c r="A43" s="349">
        <v>68.0</v>
      </c>
      <c r="B43" s="346" t="s">
        <v>379</v>
      </c>
      <c r="C43" s="346" t="s">
        <v>139</v>
      </c>
      <c r="D43" s="346" t="s">
        <v>79</v>
      </c>
      <c r="E43" s="418" t="s">
        <v>69</v>
      </c>
      <c r="F43" s="346"/>
      <c r="G43" s="346"/>
      <c r="H43" s="346"/>
      <c r="I43" s="348">
        <v>1.0</v>
      </c>
      <c r="J43" s="346"/>
      <c r="K43" s="346"/>
      <c r="L43" s="346"/>
      <c r="M43" s="346"/>
      <c r="N43" s="346"/>
      <c r="O43" s="371" t="s">
        <v>649</v>
      </c>
      <c r="P43" s="346" t="s">
        <v>79</v>
      </c>
      <c r="Q43" s="346" t="s">
        <v>401</v>
      </c>
      <c r="R43" s="346" t="s">
        <v>401</v>
      </c>
      <c r="S43" s="346" t="s">
        <v>650</v>
      </c>
      <c r="T43" t="str">
        <f>vlookup(B43,'Cleaned Master list'!A:W,23,FALSE)</f>
        <v>N/A</v>
      </c>
    </row>
    <row r="44">
      <c r="A44" s="344">
        <v>70.0</v>
      </c>
      <c r="B44" s="345" t="s">
        <v>381</v>
      </c>
      <c r="C44" s="345" t="s">
        <v>58</v>
      </c>
      <c r="D44" s="346" t="s">
        <v>79</v>
      </c>
      <c r="E44" s="418" t="s">
        <v>69</v>
      </c>
      <c r="F44" s="346"/>
      <c r="G44" s="346"/>
      <c r="H44" s="346"/>
      <c r="I44" s="348">
        <v>1.0</v>
      </c>
      <c r="J44" s="348">
        <v>1.0</v>
      </c>
      <c r="K44" s="346"/>
      <c r="L44" s="346"/>
      <c r="M44" s="346"/>
      <c r="N44" s="346"/>
      <c r="O44" s="371" t="s">
        <v>651</v>
      </c>
      <c r="P44" s="346" t="s">
        <v>71</v>
      </c>
      <c r="Q44" s="346"/>
      <c r="R44" s="349">
        <v>30.0</v>
      </c>
      <c r="S44" s="346"/>
      <c r="T44" t="str">
        <f>vlookup(B44,'Cleaned Master list'!A:W,23,FALSE)</f>
        <v/>
      </c>
    </row>
    <row r="45">
      <c r="A45" s="384">
        <v>78.0</v>
      </c>
      <c r="B45" s="385" t="s">
        <v>389</v>
      </c>
      <c r="C45" s="385" t="s">
        <v>58</v>
      </c>
      <c r="D45" s="385" t="s">
        <v>79</v>
      </c>
      <c r="E45" s="424" t="s">
        <v>69</v>
      </c>
      <c r="F45" s="385"/>
      <c r="G45" s="385"/>
      <c r="H45" s="385"/>
      <c r="I45" s="425">
        <v>1.0</v>
      </c>
      <c r="J45" s="385"/>
      <c r="K45" s="385"/>
      <c r="L45" s="385"/>
      <c r="M45" s="385"/>
      <c r="N45" s="385"/>
      <c r="O45" s="385" t="s">
        <v>653</v>
      </c>
      <c r="P45" s="385" t="s">
        <v>71</v>
      </c>
      <c r="Q45" s="385"/>
      <c r="R45" s="385"/>
      <c r="S45" s="385"/>
      <c r="T45" t="str">
        <f>vlookup(B45,'Cleaned Master list'!A:W,23,FALSE)</f>
        <v/>
      </c>
    </row>
    <row r="46">
      <c r="A46" s="349">
        <v>103.0</v>
      </c>
      <c r="B46" s="346" t="s">
        <v>336</v>
      </c>
      <c r="C46" s="346" t="s">
        <v>86</v>
      </c>
      <c r="D46" s="346" t="s">
        <v>79</v>
      </c>
      <c r="E46" s="418" t="s">
        <v>69</v>
      </c>
      <c r="F46" s="346"/>
      <c r="G46" s="346"/>
      <c r="H46" s="346"/>
      <c r="I46" s="346"/>
      <c r="J46" s="348">
        <v>1.0</v>
      </c>
      <c r="K46" s="346"/>
      <c r="L46" s="346"/>
      <c r="M46" s="346"/>
      <c r="N46" s="346"/>
      <c r="O46" s="371" t="s">
        <v>657</v>
      </c>
      <c r="P46" s="346" t="s">
        <v>401</v>
      </c>
      <c r="Q46" s="346" t="s">
        <v>401</v>
      </c>
      <c r="R46" s="346" t="s">
        <v>401</v>
      </c>
      <c r="S46" s="346" t="s">
        <v>403</v>
      </c>
      <c r="T46" t="str">
        <f>vlookup(B46,'Cleaned Master list'!A:W,23,FALSE)</f>
        <v>Not required, but encouraged, no proof needed</v>
      </c>
    </row>
    <row r="47">
      <c r="A47" s="349">
        <v>11.0</v>
      </c>
      <c r="B47" s="346" t="s">
        <v>278</v>
      </c>
      <c r="C47" s="346" t="s">
        <v>58</v>
      </c>
      <c r="D47" s="346" t="s">
        <v>79</v>
      </c>
      <c r="E47" s="418" t="s">
        <v>79</v>
      </c>
      <c r="F47" s="346"/>
      <c r="G47" s="346"/>
      <c r="H47" s="346"/>
      <c r="I47" s="346"/>
      <c r="J47" s="346"/>
      <c r="K47" s="346"/>
      <c r="L47" s="346"/>
      <c r="M47" s="346"/>
      <c r="N47" s="346"/>
      <c r="O47" s="371" t="s">
        <v>610</v>
      </c>
      <c r="P47" s="346" t="s">
        <v>165</v>
      </c>
      <c r="Q47" s="346" t="s">
        <v>165</v>
      </c>
      <c r="R47" s="346" t="s">
        <v>165</v>
      </c>
      <c r="S47" s="346" t="s">
        <v>165</v>
      </c>
      <c r="T47" t="str">
        <f>vlookup(B47,'Cleaned Master list'!A:W,23,FALSE)</f>
        <v>NA</v>
      </c>
    </row>
    <row r="48">
      <c r="A48" s="332">
        <v>15.0</v>
      </c>
      <c r="B48" s="334" t="s">
        <v>312</v>
      </c>
      <c r="C48" s="334" t="s">
        <v>139</v>
      </c>
      <c r="D48" s="334" t="s">
        <v>79</v>
      </c>
      <c r="E48" s="405" t="s">
        <v>79</v>
      </c>
      <c r="F48" s="334"/>
      <c r="G48" s="334"/>
      <c r="H48" s="334"/>
      <c r="I48" s="334"/>
      <c r="J48" s="334"/>
      <c r="K48" s="334"/>
      <c r="L48" s="334"/>
      <c r="M48" s="334"/>
      <c r="N48" s="334"/>
      <c r="O48" s="336" t="s">
        <v>611</v>
      </c>
      <c r="P48" s="334" t="s">
        <v>143</v>
      </c>
      <c r="Q48" s="334" t="s">
        <v>165</v>
      </c>
      <c r="R48" s="334" t="s">
        <v>165</v>
      </c>
      <c r="S48" s="334" t="s">
        <v>165</v>
      </c>
      <c r="T48" t="str">
        <f>vlookup(B48,'Cleaned Master list'!A:W,23,FALSE)</f>
        <v>NA</v>
      </c>
    </row>
    <row r="49">
      <c r="A49" s="344">
        <v>27.0</v>
      </c>
      <c r="B49" s="345" t="s">
        <v>356</v>
      </c>
      <c r="C49" s="346" t="s">
        <v>216</v>
      </c>
      <c r="D49" s="346" t="s">
        <v>79</v>
      </c>
      <c r="E49" s="418" t="s">
        <v>79</v>
      </c>
      <c r="F49" s="346"/>
      <c r="G49" s="346"/>
      <c r="H49" s="346"/>
      <c r="I49" s="346"/>
      <c r="J49" s="346"/>
      <c r="K49" s="346"/>
      <c r="L49" s="346"/>
      <c r="M49" s="346"/>
      <c r="N49" s="346"/>
      <c r="O49" s="346" t="s">
        <v>612</v>
      </c>
      <c r="P49" s="346"/>
      <c r="Q49" s="346"/>
      <c r="R49" s="346"/>
      <c r="S49" s="346"/>
      <c r="T49" t="str">
        <f>vlookup(B49,'Cleaned Master list'!A:W,23,FALSE)</f>
        <v/>
      </c>
    </row>
    <row r="50">
      <c r="A50" s="344">
        <v>33.0</v>
      </c>
      <c r="B50" s="345" t="s">
        <v>487</v>
      </c>
      <c r="C50" s="345" t="s">
        <v>58</v>
      </c>
      <c r="D50" s="346" t="s">
        <v>79</v>
      </c>
      <c r="E50" s="418" t="s">
        <v>79</v>
      </c>
      <c r="F50" s="346"/>
      <c r="G50" s="346"/>
      <c r="H50" s="346"/>
      <c r="I50" s="346"/>
      <c r="J50" s="346"/>
      <c r="K50" s="346"/>
      <c r="L50" s="346"/>
      <c r="M50" s="346"/>
      <c r="N50" s="346"/>
      <c r="O50" s="371" t="s">
        <v>613</v>
      </c>
      <c r="P50" s="346" t="s">
        <v>71</v>
      </c>
      <c r="Q50" s="346"/>
      <c r="R50" s="346"/>
      <c r="S50" s="346"/>
      <c r="T50" t="str">
        <f>vlookup(B50,'Cleaned Master list'!A:W,23,FALSE)</f>
        <v/>
      </c>
    </row>
    <row r="51">
      <c r="A51" s="367">
        <v>35.0</v>
      </c>
      <c r="B51" s="368" t="s">
        <v>502</v>
      </c>
      <c r="C51" s="368" t="s">
        <v>58</v>
      </c>
      <c r="D51" s="368" t="s">
        <v>79</v>
      </c>
      <c r="E51" s="413" t="s">
        <v>79</v>
      </c>
      <c r="F51" s="368"/>
      <c r="G51" s="368"/>
      <c r="H51" s="368"/>
      <c r="I51" s="368"/>
      <c r="J51" s="368"/>
      <c r="K51" s="368"/>
      <c r="L51" s="368"/>
      <c r="M51" s="368"/>
      <c r="N51" s="368"/>
      <c r="O51" s="368" t="s">
        <v>613</v>
      </c>
      <c r="P51" s="368" t="s">
        <v>71</v>
      </c>
      <c r="Q51" s="368"/>
      <c r="R51" s="368"/>
      <c r="S51" s="368"/>
      <c r="T51" t="str">
        <f>vlookup(B51,'Cleaned Master list'!A:W,23,FALSE)</f>
        <v/>
      </c>
    </row>
    <row r="52">
      <c r="A52" s="373">
        <v>36.0</v>
      </c>
      <c r="B52" s="374" t="s">
        <v>516</v>
      </c>
      <c r="C52" s="374" t="s">
        <v>58</v>
      </c>
      <c r="D52" s="374" t="s">
        <v>79</v>
      </c>
      <c r="E52" s="415" t="s">
        <v>79</v>
      </c>
      <c r="F52" s="374"/>
      <c r="G52" s="374"/>
      <c r="H52" s="374"/>
      <c r="I52" s="374"/>
      <c r="J52" s="374"/>
      <c r="K52" s="374"/>
      <c r="L52" s="374"/>
      <c r="M52" s="374"/>
      <c r="N52" s="374"/>
      <c r="O52" s="374" t="s">
        <v>613</v>
      </c>
      <c r="P52" s="374" t="s">
        <v>71</v>
      </c>
      <c r="Q52" s="374"/>
      <c r="R52" s="374"/>
      <c r="S52" s="374"/>
      <c r="T52" t="str">
        <f>vlookup(B52,'Cleaned Master list'!A:W,23,FALSE)</f>
        <v/>
      </c>
    </row>
    <row r="53">
      <c r="A53" s="332">
        <v>37.0</v>
      </c>
      <c r="B53" s="334" t="s">
        <v>407</v>
      </c>
      <c r="C53" s="334" t="s">
        <v>409</v>
      </c>
      <c r="D53" s="334" t="s">
        <v>79</v>
      </c>
      <c r="E53" s="405" t="s">
        <v>79</v>
      </c>
      <c r="F53" s="334"/>
      <c r="G53" s="334"/>
      <c r="H53" s="334"/>
      <c r="I53" s="334"/>
      <c r="J53" s="334"/>
      <c r="K53" s="334"/>
      <c r="L53" s="334"/>
      <c r="M53" s="334"/>
      <c r="N53" s="334"/>
      <c r="O53" s="334" t="s">
        <v>613</v>
      </c>
      <c r="P53" s="334" t="s">
        <v>71</v>
      </c>
      <c r="Q53" s="334"/>
      <c r="R53" s="334"/>
      <c r="S53" s="334"/>
      <c r="T53" t="str">
        <f>vlookup(B53,'Cleaned Master list'!A:W,23,FALSE)</f>
        <v/>
      </c>
    </row>
    <row r="54">
      <c r="A54" s="349">
        <v>51.0</v>
      </c>
      <c r="B54" s="346" t="s">
        <v>415</v>
      </c>
      <c r="C54" s="346" t="s">
        <v>58</v>
      </c>
      <c r="D54" s="346" t="s">
        <v>79</v>
      </c>
      <c r="E54" s="418" t="s">
        <v>79</v>
      </c>
      <c r="F54" s="346"/>
      <c r="G54" s="346"/>
      <c r="H54" s="346"/>
      <c r="I54" s="346"/>
      <c r="J54" s="346"/>
      <c r="K54" s="346"/>
      <c r="L54" s="346"/>
      <c r="M54" s="346"/>
      <c r="N54" s="346"/>
      <c r="O54" s="371" t="s">
        <v>614</v>
      </c>
      <c r="P54" s="346" t="s">
        <v>71</v>
      </c>
      <c r="Q54" s="375" t="s">
        <v>401</v>
      </c>
      <c r="R54" s="375" t="s">
        <v>401</v>
      </c>
      <c r="S54" s="375" t="s">
        <v>401</v>
      </c>
      <c r="T54" t="str">
        <f>vlookup(B54,'Cleaned Master list'!A:W,23,FALSE)</f>
        <v>N/A</v>
      </c>
    </row>
    <row r="55">
      <c r="A55" s="376">
        <v>61.0</v>
      </c>
      <c r="B55" s="377" t="s">
        <v>375</v>
      </c>
      <c r="C55" s="377" t="s">
        <v>216</v>
      </c>
      <c r="D55" s="377" t="s">
        <v>79</v>
      </c>
      <c r="E55" s="419" t="s">
        <v>79</v>
      </c>
      <c r="F55" s="377"/>
      <c r="G55" s="377"/>
      <c r="H55" s="377"/>
      <c r="I55" s="377"/>
      <c r="J55" s="377"/>
      <c r="K55" s="377"/>
      <c r="L55" s="377"/>
      <c r="M55" s="377"/>
      <c r="N55" s="377"/>
      <c r="O55" s="378" t="s">
        <v>615</v>
      </c>
      <c r="P55" s="377"/>
      <c r="Q55" s="377"/>
      <c r="R55" s="377"/>
      <c r="S55" s="377"/>
      <c r="T55" t="str">
        <f>vlookup(B55,'Cleaned Master list'!A:W,23,FALSE)</f>
        <v/>
      </c>
    </row>
    <row r="56">
      <c r="A56" s="332">
        <v>81.0</v>
      </c>
      <c r="B56" s="334" t="s">
        <v>164</v>
      </c>
      <c r="C56" s="334" t="s">
        <v>58</v>
      </c>
      <c r="D56" s="334" t="s">
        <v>79</v>
      </c>
      <c r="E56" s="405" t="s">
        <v>79</v>
      </c>
      <c r="F56" s="334"/>
      <c r="G56" s="334"/>
      <c r="H56" s="334"/>
      <c r="I56" s="334"/>
      <c r="J56" s="334"/>
      <c r="K56" s="334"/>
      <c r="L56" s="334"/>
      <c r="M56" s="334"/>
      <c r="N56" s="334"/>
      <c r="O56" s="336" t="s">
        <v>618</v>
      </c>
      <c r="P56" s="334" t="s">
        <v>71</v>
      </c>
      <c r="Q56" s="334"/>
      <c r="R56" s="334"/>
      <c r="S56" s="334"/>
      <c r="T56" t="str">
        <f>vlookup(B56,'Cleaned Master list'!A:W,23,FALSE)</f>
        <v/>
      </c>
    </row>
    <row r="57">
      <c r="A57" s="349">
        <v>84.0</v>
      </c>
      <c r="B57" s="346" t="s">
        <v>327</v>
      </c>
      <c r="C57" s="346" t="s">
        <v>139</v>
      </c>
      <c r="D57" s="346" t="s">
        <v>79</v>
      </c>
      <c r="E57" s="418" t="s">
        <v>79</v>
      </c>
      <c r="F57" s="346"/>
      <c r="G57" s="346"/>
      <c r="H57" s="346"/>
      <c r="I57" s="346"/>
      <c r="J57" s="346"/>
      <c r="K57" s="346"/>
      <c r="L57" s="346"/>
      <c r="M57" s="346"/>
      <c r="N57" s="346"/>
      <c r="O57" s="371" t="s">
        <v>620</v>
      </c>
      <c r="P57" s="346" t="s">
        <v>165</v>
      </c>
      <c r="Q57" s="346" t="s">
        <v>165</v>
      </c>
      <c r="R57" s="346" t="s">
        <v>165</v>
      </c>
      <c r="S57" s="346" t="s">
        <v>165</v>
      </c>
      <c r="T57" t="str">
        <f>vlookup(B57,'Cleaned Master list'!A:W,23,FALSE)</f>
        <v>NA</v>
      </c>
    </row>
    <row r="58">
      <c r="A58" s="349">
        <v>88.0</v>
      </c>
      <c r="B58" s="346" t="s">
        <v>398</v>
      </c>
      <c r="C58" s="346" t="s">
        <v>58</v>
      </c>
      <c r="D58" s="346" t="s">
        <v>79</v>
      </c>
      <c r="E58" s="418" t="s">
        <v>79</v>
      </c>
      <c r="F58" s="346"/>
      <c r="G58" s="346"/>
      <c r="H58" s="346"/>
      <c r="I58" s="346"/>
      <c r="J58" s="346"/>
      <c r="K58" s="346"/>
      <c r="L58" s="346"/>
      <c r="M58" s="346"/>
      <c r="N58" s="346"/>
      <c r="O58" s="371" t="s">
        <v>621</v>
      </c>
      <c r="P58" s="346" t="s">
        <v>71</v>
      </c>
      <c r="Q58" s="346" t="s">
        <v>165</v>
      </c>
      <c r="R58" s="346" t="s">
        <v>165</v>
      </c>
      <c r="S58" s="346"/>
      <c r="T58" t="str">
        <f>vlookup(B58,'Cleaned Master list'!A:W,23,FALSE)</f>
        <v/>
      </c>
    </row>
    <row r="59">
      <c r="A59" s="349">
        <v>94.0</v>
      </c>
      <c r="B59" s="346" t="s">
        <v>467</v>
      </c>
      <c r="C59" s="346" t="s">
        <v>195</v>
      </c>
      <c r="D59" s="346" t="s">
        <v>79</v>
      </c>
      <c r="E59" s="418" t="s">
        <v>79</v>
      </c>
      <c r="F59" s="346"/>
      <c r="G59" s="346"/>
      <c r="H59" s="346"/>
      <c r="I59" s="346"/>
      <c r="J59" s="346"/>
      <c r="K59" s="346"/>
      <c r="L59" s="346"/>
      <c r="M59" s="346"/>
      <c r="N59" s="346"/>
      <c r="O59" s="371" t="s">
        <v>622</v>
      </c>
      <c r="P59" s="375" t="s">
        <v>19</v>
      </c>
      <c r="Q59" s="375" t="s">
        <v>19</v>
      </c>
      <c r="R59" s="375" t="s">
        <v>19</v>
      </c>
      <c r="S59" s="375" t="s">
        <v>19</v>
      </c>
      <c r="T59" t="str">
        <f>vlookup(B59,'Cleaned Master list'!A:W,23,FALSE)</f>
        <v>--</v>
      </c>
    </row>
    <row r="60">
      <c r="A60" s="349">
        <v>95.0</v>
      </c>
      <c r="B60" s="346" t="s">
        <v>333</v>
      </c>
      <c r="C60" s="346" t="s">
        <v>58</v>
      </c>
      <c r="D60" s="346" t="s">
        <v>79</v>
      </c>
      <c r="E60" s="418" t="s">
        <v>79</v>
      </c>
      <c r="F60" s="346"/>
      <c r="G60" s="346"/>
      <c r="H60" s="346"/>
      <c r="I60" s="346"/>
      <c r="J60" s="346"/>
      <c r="K60" s="346"/>
      <c r="L60" s="346"/>
      <c r="M60" s="346"/>
      <c r="N60" s="346"/>
      <c r="O60" s="371" t="s">
        <v>623</v>
      </c>
      <c r="P60" s="346" t="s">
        <v>71</v>
      </c>
      <c r="Q60" s="346"/>
      <c r="R60" s="346"/>
      <c r="S60" s="346"/>
      <c r="T60" t="str">
        <f>vlookup(B60,'Cleaned Master list'!A:W,23,FALSE)</f>
        <v/>
      </c>
    </row>
    <row r="61">
      <c r="A61" s="332">
        <v>96.0</v>
      </c>
      <c r="B61" s="334" t="s">
        <v>446</v>
      </c>
      <c r="C61" s="334" t="s">
        <v>216</v>
      </c>
      <c r="D61" s="334" t="s">
        <v>79</v>
      </c>
      <c r="E61" s="405" t="s">
        <v>79</v>
      </c>
      <c r="F61" s="334"/>
      <c r="G61" s="334"/>
      <c r="H61" s="334"/>
      <c r="I61" s="334"/>
      <c r="J61" s="334"/>
      <c r="K61" s="334"/>
      <c r="L61" s="334"/>
      <c r="M61" s="334"/>
      <c r="N61" s="334"/>
      <c r="O61" s="336" t="s">
        <v>624</v>
      </c>
      <c r="P61" s="334"/>
      <c r="Q61" s="334"/>
      <c r="R61" s="334"/>
      <c r="S61" s="334"/>
      <c r="T61" t="str">
        <f>vlookup(B61,'Cleaned Master list'!A:W,23,FALSE)</f>
        <v/>
      </c>
    </row>
    <row r="62">
      <c r="A62" s="363">
        <v>1.0</v>
      </c>
      <c r="B62" s="364" t="s">
        <v>49</v>
      </c>
      <c r="C62" s="364" t="s">
        <v>58</v>
      </c>
      <c r="D62" s="364" t="s">
        <v>79</v>
      </c>
      <c r="E62" s="412" t="s">
        <v>79</v>
      </c>
      <c r="F62" s="364"/>
      <c r="G62" s="364"/>
      <c r="H62" s="364"/>
      <c r="I62" s="364"/>
      <c r="J62" s="364"/>
      <c r="K62" s="364"/>
      <c r="L62" s="364"/>
      <c r="M62" s="364"/>
      <c r="N62" s="364"/>
      <c r="O62" s="366" t="s">
        <v>627</v>
      </c>
      <c r="P62" s="364" t="s">
        <v>71</v>
      </c>
      <c r="Q62" s="364"/>
      <c r="R62" s="364"/>
      <c r="S62" s="364"/>
      <c r="T62" t="str">
        <f>vlookup(B62,'Cleaned Master list'!A:W,23,FALSE)</f>
        <v/>
      </c>
    </row>
    <row r="63">
      <c r="A63" s="373">
        <v>76.0</v>
      </c>
      <c r="B63" s="374" t="s">
        <v>523</v>
      </c>
      <c r="C63" s="374" t="s">
        <v>340</v>
      </c>
      <c r="D63" s="374" t="s">
        <v>79</v>
      </c>
      <c r="E63" s="415" t="s">
        <v>79</v>
      </c>
      <c r="F63" s="374"/>
      <c r="G63" s="374"/>
      <c r="H63" s="374"/>
      <c r="I63" s="374"/>
      <c r="J63" s="374"/>
      <c r="K63" s="374"/>
      <c r="L63" s="374"/>
      <c r="M63" s="374"/>
      <c r="N63" s="374"/>
      <c r="O63" s="379" t="s">
        <v>629</v>
      </c>
      <c r="P63" s="374"/>
      <c r="Q63" s="374"/>
      <c r="R63" s="374"/>
      <c r="S63" s="374"/>
      <c r="T63" t="str">
        <f>vlookup(B63,'Cleaned Master list'!A:W,23,FALSE)</f>
        <v/>
      </c>
    </row>
    <row r="64">
      <c r="A64" s="332">
        <v>5.0</v>
      </c>
      <c r="B64" s="334" t="s">
        <v>166</v>
      </c>
      <c r="C64" s="334" t="s">
        <v>21</v>
      </c>
      <c r="D64" s="334" t="s">
        <v>79</v>
      </c>
      <c r="E64" s="405" t="s">
        <v>79</v>
      </c>
      <c r="F64" s="334"/>
      <c r="G64" s="334"/>
      <c r="H64" s="334"/>
      <c r="I64" s="334"/>
      <c r="J64" s="334"/>
      <c r="K64" s="334"/>
      <c r="L64" s="334"/>
      <c r="M64" s="334"/>
      <c r="N64" s="334"/>
      <c r="O64" s="334"/>
      <c r="P64" s="334" t="s">
        <v>165</v>
      </c>
      <c r="Q64" s="334" t="s">
        <v>165</v>
      </c>
      <c r="R64" s="334" t="s">
        <v>165</v>
      </c>
      <c r="S64" s="334" t="s">
        <v>165</v>
      </c>
      <c r="T64" t="str">
        <f>vlookup(B64,'Cleaned Master list'!A:W,23,FALSE)</f>
        <v>NA</v>
      </c>
    </row>
    <row r="65">
      <c r="A65" s="376">
        <v>20.0</v>
      </c>
      <c r="B65" s="377" t="s">
        <v>343</v>
      </c>
      <c r="C65" s="377" t="s">
        <v>216</v>
      </c>
      <c r="D65" s="377" t="s">
        <v>79</v>
      </c>
      <c r="E65" s="419" t="s">
        <v>79</v>
      </c>
      <c r="F65" s="377"/>
      <c r="G65" s="377"/>
      <c r="H65" s="377"/>
      <c r="I65" s="377"/>
      <c r="J65" s="377"/>
      <c r="K65" s="377"/>
      <c r="L65" s="377"/>
      <c r="M65" s="377"/>
      <c r="N65" s="377"/>
      <c r="O65" s="377"/>
      <c r="P65" s="377"/>
      <c r="Q65" s="377"/>
      <c r="R65" s="377"/>
      <c r="S65" s="377"/>
      <c r="T65" t="str">
        <f>vlookup(B65,'Cleaned Master list'!A:W,23,FALSE)</f>
        <v/>
      </c>
    </row>
    <row r="66">
      <c r="A66" s="332">
        <v>22.0</v>
      </c>
      <c r="B66" s="334" t="s">
        <v>350</v>
      </c>
      <c r="C66" s="334" t="s">
        <v>216</v>
      </c>
      <c r="D66" s="334" t="s">
        <v>79</v>
      </c>
      <c r="E66" s="405" t="s">
        <v>79</v>
      </c>
      <c r="F66" s="334"/>
      <c r="G66" s="334"/>
      <c r="H66" s="334"/>
      <c r="I66" s="334"/>
      <c r="J66" s="334"/>
      <c r="K66" s="334"/>
      <c r="L66" s="334"/>
      <c r="M66" s="334"/>
      <c r="N66" s="334"/>
      <c r="O66" s="334"/>
      <c r="P66" s="334" t="s">
        <v>209</v>
      </c>
      <c r="Q66" s="334" t="s">
        <v>165</v>
      </c>
      <c r="R66" s="332">
        <v>250.0</v>
      </c>
      <c r="S66" s="334" t="s">
        <v>175</v>
      </c>
      <c r="T66" t="str">
        <f>vlookup(B66,'Cleaned Master list'!A:W,23,FALSE)</f>
        <v>Daily Tracker Form</v>
      </c>
    </row>
    <row r="67">
      <c r="A67" s="380">
        <v>30.0</v>
      </c>
      <c r="B67" s="381" t="s">
        <v>359</v>
      </c>
      <c r="C67" s="381" t="s">
        <v>58</v>
      </c>
      <c r="D67" s="381" t="s">
        <v>79</v>
      </c>
      <c r="E67" s="427" t="s">
        <v>79</v>
      </c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 t="s">
        <v>71</v>
      </c>
      <c r="Q67" s="381"/>
      <c r="R67" s="381"/>
      <c r="S67" s="381"/>
      <c r="T67" t="str">
        <f>vlookup(B67,'Cleaned Master list'!A:W,23,FALSE)</f>
        <v/>
      </c>
    </row>
    <row r="68">
      <c r="A68" s="382">
        <v>41.0</v>
      </c>
      <c r="B68" s="383" t="s">
        <v>518</v>
      </c>
      <c r="C68" s="383" t="s">
        <v>58</v>
      </c>
      <c r="D68" s="383" t="s">
        <v>79</v>
      </c>
      <c r="E68" s="428" t="s">
        <v>79</v>
      </c>
      <c r="F68" s="383"/>
      <c r="G68" s="383"/>
      <c r="H68" s="383"/>
      <c r="I68" s="383"/>
      <c r="J68" s="383"/>
      <c r="K68" s="383"/>
      <c r="L68" s="383"/>
      <c r="M68" s="383"/>
      <c r="N68" s="383"/>
      <c r="O68" s="383"/>
      <c r="P68" s="383" t="s">
        <v>71</v>
      </c>
      <c r="Q68" s="383"/>
      <c r="R68" s="383"/>
      <c r="S68" s="383"/>
      <c r="T68" t="str">
        <f>vlookup(B68,'Cleaned Master list'!A:W,23,FALSE)</f>
        <v/>
      </c>
    </row>
    <row r="69">
      <c r="A69" s="384">
        <v>44.0</v>
      </c>
      <c r="B69" s="385" t="s">
        <v>519</v>
      </c>
      <c r="C69" s="385" t="s">
        <v>340</v>
      </c>
      <c r="D69" s="385" t="s">
        <v>79</v>
      </c>
      <c r="E69" s="424" t="s">
        <v>79</v>
      </c>
      <c r="F69" s="385"/>
      <c r="G69" s="385"/>
      <c r="H69" s="385"/>
      <c r="I69" s="385"/>
      <c r="J69" s="385"/>
      <c r="K69" s="385"/>
      <c r="L69" s="385"/>
      <c r="M69" s="385"/>
      <c r="N69" s="385"/>
      <c r="O69" s="385"/>
      <c r="P69" s="385"/>
      <c r="Q69" s="385"/>
      <c r="R69" s="385"/>
      <c r="S69" s="385"/>
      <c r="T69" t="str">
        <f>vlookup(B69,'Cleaned Master list'!A:W,23,FALSE)</f>
        <v/>
      </c>
    </row>
    <row r="70">
      <c r="A70" s="332">
        <v>62.0</v>
      </c>
      <c r="B70" s="334" t="s">
        <v>434</v>
      </c>
      <c r="C70" s="334" t="s">
        <v>48</v>
      </c>
      <c r="D70" s="334" t="s">
        <v>79</v>
      </c>
      <c r="E70" s="405" t="s">
        <v>79</v>
      </c>
      <c r="F70" s="334"/>
      <c r="G70" s="334"/>
      <c r="H70" s="334"/>
      <c r="I70" s="334"/>
      <c r="J70" s="334"/>
      <c r="K70" s="334"/>
      <c r="L70" s="334"/>
      <c r="M70" s="334"/>
      <c r="N70" s="334"/>
      <c r="O70" s="334"/>
      <c r="P70" s="334"/>
      <c r="Q70" s="334"/>
      <c r="R70" s="334"/>
      <c r="S70" s="334"/>
      <c r="T70" t="str">
        <f>vlookup(B70,'Cleaned Master list'!A:W,23,FALSE)</f>
        <v/>
      </c>
    </row>
    <row r="71">
      <c r="A71" s="332">
        <v>63.0</v>
      </c>
      <c r="B71" s="334" t="s">
        <v>438</v>
      </c>
      <c r="C71" s="334" t="s">
        <v>53</v>
      </c>
      <c r="D71" s="334" t="s">
        <v>79</v>
      </c>
      <c r="E71" s="405" t="s">
        <v>79</v>
      </c>
      <c r="F71" s="334"/>
      <c r="G71" s="334"/>
      <c r="H71" s="334"/>
      <c r="I71" s="334"/>
      <c r="J71" s="334"/>
      <c r="K71" s="334"/>
      <c r="L71" s="334"/>
      <c r="M71" s="334"/>
      <c r="N71" s="334"/>
      <c r="O71" s="334"/>
      <c r="P71" s="334"/>
      <c r="Q71" s="334"/>
      <c r="R71" s="334"/>
      <c r="S71" s="334"/>
      <c r="T71" t="str">
        <f>vlookup(B71,'Cleaned Master list'!A:W,23,FALSE)</f>
        <v/>
      </c>
    </row>
    <row r="72">
      <c r="A72" s="349">
        <v>64.0</v>
      </c>
      <c r="B72" s="346" t="s">
        <v>459</v>
      </c>
      <c r="C72" s="346" t="s">
        <v>86</v>
      </c>
      <c r="D72" s="346" t="s">
        <v>79</v>
      </c>
      <c r="E72" s="418" t="s">
        <v>79</v>
      </c>
      <c r="F72" s="346"/>
      <c r="G72" s="346"/>
      <c r="H72" s="346"/>
      <c r="I72" s="346"/>
      <c r="J72" s="346"/>
      <c r="K72" s="346"/>
      <c r="L72" s="346"/>
      <c r="M72" s="346"/>
      <c r="N72" s="346"/>
      <c r="O72" s="346"/>
      <c r="P72" s="346" t="s">
        <v>401</v>
      </c>
      <c r="Q72" s="346" t="s">
        <v>401</v>
      </c>
      <c r="R72" s="346" t="s">
        <v>401</v>
      </c>
      <c r="S72" s="346" t="s">
        <v>401</v>
      </c>
      <c r="T72" t="str">
        <f>vlookup(B72,'Cleaned Master list'!A:W,23,FALSE)</f>
        <v>N/A</v>
      </c>
    </row>
    <row r="73">
      <c r="A73" s="332">
        <v>73.0</v>
      </c>
      <c r="B73" s="334" t="s">
        <v>387</v>
      </c>
      <c r="C73" s="334" t="s">
        <v>478</v>
      </c>
      <c r="D73" s="334" t="s">
        <v>79</v>
      </c>
      <c r="E73" s="405" t="s">
        <v>79</v>
      </c>
      <c r="F73" s="334"/>
      <c r="G73" s="334"/>
      <c r="H73" s="334"/>
      <c r="I73" s="334"/>
      <c r="J73" s="334"/>
      <c r="K73" s="334"/>
      <c r="L73" s="334"/>
      <c r="M73" s="334"/>
      <c r="N73" s="334"/>
      <c r="O73" s="334"/>
      <c r="P73" s="334"/>
      <c r="Q73" s="334"/>
      <c r="R73" s="334"/>
      <c r="S73" s="334"/>
      <c r="T73" t="str">
        <f>vlookup(B73,'Cleaned Master list'!A:W,23,FALSE)</f>
        <v/>
      </c>
    </row>
    <row r="74">
      <c r="A74" s="349">
        <v>74.0</v>
      </c>
      <c r="B74" s="346" t="s">
        <v>322</v>
      </c>
      <c r="C74" s="346" t="s">
        <v>53</v>
      </c>
      <c r="D74" s="346" t="s">
        <v>79</v>
      </c>
      <c r="E74" s="418" t="s">
        <v>79</v>
      </c>
      <c r="F74" s="346"/>
      <c r="G74" s="346"/>
      <c r="H74" s="346"/>
      <c r="I74" s="346"/>
      <c r="J74" s="346"/>
      <c r="K74" s="346"/>
      <c r="L74" s="346"/>
      <c r="M74" s="346"/>
      <c r="N74" s="346"/>
      <c r="O74" s="346"/>
      <c r="P74" s="346"/>
      <c r="Q74" s="346"/>
      <c r="R74" s="346"/>
      <c r="S74" s="346"/>
      <c r="T74" t="str">
        <f>vlookup(B74,'Cleaned Master list'!A:W,23,FALSE)</f>
        <v/>
      </c>
    </row>
    <row r="75">
      <c r="A75" s="332">
        <v>82.0</v>
      </c>
      <c r="B75" s="334" t="s">
        <v>443</v>
      </c>
      <c r="C75" s="334" t="s">
        <v>195</v>
      </c>
      <c r="D75" s="334" t="s">
        <v>79</v>
      </c>
      <c r="E75" s="405" t="s">
        <v>79</v>
      </c>
      <c r="F75" s="334"/>
      <c r="G75" s="334"/>
      <c r="H75" s="334"/>
      <c r="I75" s="334"/>
      <c r="J75" s="334"/>
      <c r="K75" s="334"/>
      <c r="L75" s="334"/>
      <c r="M75" s="334"/>
      <c r="N75" s="334"/>
      <c r="O75" s="334"/>
      <c r="P75" s="334"/>
      <c r="Q75" s="334"/>
      <c r="R75" s="334"/>
      <c r="S75" s="334"/>
      <c r="T75" t="str">
        <f>vlookup(B75,'Cleaned Master list'!A:W,23,FALSE)</f>
        <v/>
      </c>
    </row>
    <row r="76">
      <c r="A76" s="337">
        <v>86.0</v>
      </c>
      <c r="B76" s="338" t="s">
        <v>457</v>
      </c>
      <c r="C76" s="338" t="s">
        <v>216</v>
      </c>
      <c r="D76" s="338" t="s">
        <v>79</v>
      </c>
      <c r="E76" s="340" t="s">
        <v>79</v>
      </c>
      <c r="F76" s="338"/>
      <c r="G76" s="338"/>
      <c r="H76" s="338"/>
      <c r="I76" s="338"/>
      <c r="J76" s="338"/>
      <c r="K76" s="338"/>
      <c r="L76" s="338"/>
      <c r="M76" s="338"/>
      <c r="N76" s="338"/>
      <c r="O76" s="341" t="s">
        <v>630</v>
      </c>
      <c r="P76" s="338" t="s">
        <v>209</v>
      </c>
      <c r="Q76" s="338" t="s">
        <v>72</v>
      </c>
      <c r="R76" s="337">
        <v>60.0</v>
      </c>
      <c r="S76" s="338" t="s">
        <v>221</v>
      </c>
      <c r="T76" t="str">
        <f>vlookup(B76,'Cleaned Master list'!A:W,23,FALSE)</f>
        <v/>
      </c>
    </row>
    <row r="77">
      <c r="A77" s="376">
        <v>90.0</v>
      </c>
      <c r="B77" s="377" t="s">
        <v>525</v>
      </c>
      <c r="C77" s="377" t="s">
        <v>527</v>
      </c>
      <c r="D77" s="377" t="s">
        <v>79</v>
      </c>
      <c r="E77" s="419" t="s">
        <v>79</v>
      </c>
      <c r="F77" s="377"/>
      <c r="G77" s="377"/>
      <c r="H77" s="377"/>
      <c r="I77" s="377"/>
      <c r="J77" s="377"/>
      <c r="K77" s="377"/>
      <c r="L77" s="377"/>
      <c r="M77" s="377"/>
      <c r="N77" s="377"/>
      <c r="O77" s="377"/>
      <c r="P77" s="377"/>
      <c r="Q77" s="377"/>
      <c r="R77" s="377"/>
      <c r="S77" s="377"/>
      <c r="T77" t="str">
        <f>vlookup(B77,'Cleaned Master list'!A:W,23,FALSE)</f>
        <v/>
      </c>
    </row>
    <row r="78">
      <c r="A78" s="332">
        <v>97.0</v>
      </c>
      <c r="B78" s="334" t="s">
        <v>450</v>
      </c>
      <c r="C78" s="334" t="s">
        <v>452</v>
      </c>
      <c r="D78" s="334" t="s">
        <v>79</v>
      </c>
      <c r="E78" s="405" t="s">
        <v>79</v>
      </c>
      <c r="F78" s="334"/>
      <c r="G78" s="334"/>
      <c r="H78" s="334"/>
      <c r="I78" s="334"/>
      <c r="J78" s="334"/>
      <c r="K78" s="334"/>
      <c r="L78" s="334"/>
      <c r="M78" s="334"/>
      <c r="N78" s="334"/>
      <c r="O78" s="334"/>
      <c r="P78" s="334"/>
      <c r="Q78" s="334"/>
      <c r="R78" s="334"/>
      <c r="S78" s="334"/>
      <c r="T78" t="str">
        <f>vlookup(B78,'Cleaned Master list'!A:W,23,FALSE)</f>
        <v/>
      </c>
    </row>
    <row r="79">
      <c r="A79" s="332">
        <v>98.0</v>
      </c>
      <c r="B79" s="334" t="s">
        <v>405</v>
      </c>
      <c r="C79" s="334" t="s">
        <v>86</v>
      </c>
      <c r="D79" s="334" t="s">
        <v>79</v>
      </c>
      <c r="E79" s="405" t="s">
        <v>79</v>
      </c>
      <c r="F79" s="334"/>
      <c r="G79" s="334"/>
      <c r="H79" s="334"/>
      <c r="I79" s="334"/>
      <c r="J79" s="334"/>
      <c r="K79" s="334"/>
      <c r="L79" s="334"/>
      <c r="M79" s="334"/>
      <c r="N79" s="334"/>
      <c r="O79" s="334"/>
      <c r="P79" s="334" t="s">
        <v>143</v>
      </c>
      <c r="Q79" s="334" t="s">
        <v>165</v>
      </c>
      <c r="R79" s="334"/>
      <c r="S79" s="334"/>
      <c r="T79" t="str">
        <f>vlookup(B79,'Cleaned Master list'!A:W,23,FALSE)</f>
        <v/>
      </c>
    </row>
    <row r="80">
      <c r="A80" s="349">
        <v>99.0</v>
      </c>
      <c r="B80" s="346" t="s">
        <v>530</v>
      </c>
      <c r="C80" s="346" t="s">
        <v>531</v>
      </c>
      <c r="D80" s="346" t="s">
        <v>79</v>
      </c>
      <c r="E80" s="418" t="s">
        <v>79</v>
      </c>
      <c r="F80" s="346"/>
      <c r="G80" s="346"/>
      <c r="H80" s="346"/>
      <c r="I80" s="346"/>
      <c r="J80" s="346"/>
      <c r="K80" s="346"/>
      <c r="L80" s="346"/>
      <c r="M80" s="346"/>
      <c r="N80" s="346"/>
      <c r="O80" s="346"/>
      <c r="P80" s="346" t="s">
        <v>165</v>
      </c>
      <c r="Q80" s="346" t="s">
        <v>165</v>
      </c>
      <c r="R80" s="346" t="s">
        <v>165</v>
      </c>
      <c r="S80" s="346"/>
      <c r="T80" t="str">
        <f>vlookup(B80,'Cleaned Master list'!A:W,23,FALSE)</f>
        <v/>
      </c>
    </row>
    <row r="81">
      <c r="A81" s="376">
        <v>102.0</v>
      </c>
      <c r="B81" s="377" t="s">
        <v>532</v>
      </c>
      <c r="C81" s="377" t="s">
        <v>86</v>
      </c>
      <c r="D81" s="377" t="s">
        <v>79</v>
      </c>
      <c r="E81" s="419" t="s">
        <v>79</v>
      </c>
      <c r="F81" s="377"/>
      <c r="G81" s="377"/>
      <c r="H81" s="377"/>
      <c r="I81" s="377"/>
      <c r="J81" s="377"/>
      <c r="K81" s="377"/>
      <c r="L81" s="377"/>
      <c r="M81" s="377"/>
      <c r="N81" s="377"/>
      <c r="O81" s="377"/>
      <c r="P81" s="377"/>
      <c r="Q81" s="377"/>
      <c r="R81" s="377"/>
      <c r="S81" s="377"/>
      <c r="T81" t="str">
        <f>vlookup(B81,'Cleaned Master list'!A:W,23,FALSE)</f>
        <v/>
      </c>
    </row>
    <row r="82">
      <c r="A82" s="376">
        <v>105.0</v>
      </c>
      <c r="B82" s="377" t="s">
        <v>534</v>
      </c>
      <c r="C82" s="377" t="s">
        <v>86</v>
      </c>
      <c r="D82" s="377" t="s">
        <v>79</v>
      </c>
      <c r="E82" s="419" t="s">
        <v>79</v>
      </c>
      <c r="F82" s="377"/>
      <c r="G82" s="377"/>
      <c r="H82" s="377"/>
      <c r="I82" s="377"/>
      <c r="J82" s="377"/>
      <c r="K82" s="377"/>
      <c r="L82" s="377"/>
      <c r="M82" s="377"/>
      <c r="N82" s="377"/>
      <c r="O82" s="377"/>
      <c r="P82" s="377"/>
      <c r="Q82" s="377"/>
      <c r="R82" s="377"/>
      <c r="S82" s="377"/>
      <c r="T82" t="str">
        <f>vlookup(B82,'Cleaned Master list'!A:W,23,FALSE)</f>
        <v/>
      </c>
    </row>
    <row r="83">
      <c r="A83" s="349">
        <v>6.0</v>
      </c>
      <c r="B83" s="346" t="s">
        <v>192</v>
      </c>
      <c r="C83" s="346" t="s">
        <v>195</v>
      </c>
      <c r="D83" s="346" t="s">
        <v>79</v>
      </c>
      <c r="E83" s="418" t="s">
        <v>79</v>
      </c>
      <c r="F83" s="346"/>
      <c r="G83" s="346"/>
      <c r="H83" s="346"/>
      <c r="I83" s="346"/>
      <c r="J83" s="346"/>
      <c r="K83" s="346"/>
      <c r="L83" s="346"/>
      <c r="M83" s="346"/>
      <c r="N83" s="346"/>
      <c r="O83" s="371" t="s">
        <v>631</v>
      </c>
      <c r="P83" s="346" t="s">
        <v>143</v>
      </c>
      <c r="Q83" s="346" t="s">
        <v>144</v>
      </c>
      <c r="R83" s="349">
        <v>50.0</v>
      </c>
      <c r="S83" s="346"/>
      <c r="T83" t="str">
        <f>vlookup(B83,'Cleaned Master list'!A:W,23,FALSE)</f>
        <v/>
      </c>
    </row>
    <row r="84">
      <c r="A84" s="344">
        <v>14.0</v>
      </c>
      <c r="B84" s="345" t="s">
        <v>292</v>
      </c>
      <c r="C84" s="345" t="s">
        <v>58</v>
      </c>
      <c r="D84" s="346" t="s">
        <v>79</v>
      </c>
      <c r="E84" s="418" t="s">
        <v>79</v>
      </c>
      <c r="F84" s="346"/>
      <c r="G84" s="346"/>
      <c r="H84" s="346"/>
      <c r="I84" s="346"/>
      <c r="J84" s="346"/>
      <c r="K84" s="346"/>
      <c r="L84" s="346"/>
      <c r="M84" s="346"/>
      <c r="N84" s="346"/>
      <c r="O84" s="371" t="s">
        <v>632</v>
      </c>
      <c r="P84" s="346" t="s">
        <v>71</v>
      </c>
      <c r="Q84" s="346" t="s">
        <v>107</v>
      </c>
      <c r="R84" s="349">
        <v>40.0</v>
      </c>
      <c r="S84" s="346"/>
      <c r="T84" t="str">
        <f>vlookup(B84,'Cleaned Master list'!A:W,23,FALSE)</f>
        <v/>
      </c>
    </row>
    <row r="85">
      <c r="A85" s="344">
        <v>24.0</v>
      </c>
      <c r="B85" s="345" t="s">
        <v>353</v>
      </c>
      <c r="C85" s="345" t="s">
        <v>139</v>
      </c>
      <c r="D85" s="346" t="s">
        <v>79</v>
      </c>
      <c r="E85" s="418" t="s">
        <v>79</v>
      </c>
      <c r="F85" s="346"/>
      <c r="G85" s="346"/>
      <c r="H85" s="346"/>
      <c r="I85" s="346"/>
      <c r="J85" s="346"/>
      <c r="K85" s="346"/>
      <c r="L85" s="346"/>
      <c r="M85" s="346"/>
      <c r="N85" s="346"/>
      <c r="O85" s="346" t="s">
        <v>634</v>
      </c>
      <c r="P85" s="346" t="s">
        <v>143</v>
      </c>
      <c r="Q85" s="346" t="s">
        <v>165</v>
      </c>
      <c r="R85" s="349">
        <v>120.0</v>
      </c>
      <c r="S85" s="346" t="s">
        <v>165</v>
      </c>
      <c r="T85" t="str">
        <f>vlookup(B85,'Cleaned Master list'!A:W,23,FALSE)</f>
        <v>NA</v>
      </c>
    </row>
    <row r="86">
      <c r="A86" s="344">
        <v>28.0</v>
      </c>
      <c r="B86" s="345" t="s">
        <v>295</v>
      </c>
      <c r="C86" s="346" t="s">
        <v>216</v>
      </c>
      <c r="D86" s="346" t="s">
        <v>79</v>
      </c>
      <c r="E86" s="418" t="s">
        <v>79</v>
      </c>
      <c r="F86" s="346"/>
      <c r="G86" s="346"/>
      <c r="H86" s="346"/>
      <c r="I86" s="346"/>
      <c r="J86" s="346"/>
      <c r="K86" s="346"/>
      <c r="L86" s="346"/>
      <c r="M86" s="346"/>
      <c r="N86" s="346"/>
      <c r="O86" s="371" t="s">
        <v>635</v>
      </c>
      <c r="P86" s="346"/>
      <c r="Q86" s="346"/>
      <c r="R86" s="346"/>
      <c r="S86" s="346"/>
      <c r="T86" t="str">
        <f>vlookup(B86,'Cleaned Master list'!A:W,23,FALSE)</f>
        <v/>
      </c>
    </row>
    <row r="87">
      <c r="A87" s="332">
        <v>39.0</v>
      </c>
      <c r="B87" s="334" t="s">
        <v>307</v>
      </c>
      <c r="C87" s="334" t="s">
        <v>58</v>
      </c>
      <c r="D87" s="334" t="s">
        <v>79</v>
      </c>
      <c r="E87" s="405" t="s">
        <v>79</v>
      </c>
      <c r="F87" s="334"/>
      <c r="G87" s="334"/>
      <c r="H87" s="334"/>
      <c r="I87" s="334"/>
      <c r="J87" s="334"/>
      <c r="K87" s="334"/>
      <c r="L87" s="334"/>
      <c r="M87" s="334"/>
      <c r="N87" s="334"/>
      <c r="O87" s="336" t="s">
        <v>637</v>
      </c>
      <c r="P87" s="334" t="s">
        <v>71</v>
      </c>
      <c r="Q87" s="334"/>
      <c r="R87" s="334"/>
      <c r="S87" s="334"/>
      <c r="T87" t="str">
        <f>vlookup(B87,'Cleaned Master list'!A:W,23,FALSE)</f>
        <v/>
      </c>
    </row>
    <row r="88">
      <c r="A88" s="373">
        <v>45.0</v>
      </c>
      <c r="B88" s="374" t="s">
        <v>320</v>
      </c>
      <c r="C88" s="374" t="s">
        <v>58</v>
      </c>
      <c r="D88" s="374" t="s">
        <v>79</v>
      </c>
      <c r="E88" s="415" t="s">
        <v>79</v>
      </c>
      <c r="F88" s="374"/>
      <c r="G88" s="374"/>
      <c r="H88" s="374"/>
      <c r="I88" s="374"/>
      <c r="J88" s="374"/>
      <c r="K88" s="374"/>
      <c r="L88" s="374"/>
      <c r="M88" s="374"/>
      <c r="N88" s="374"/>
      <c r="O88" s="379" t="s">
        <v>638</v>
      </c>
      <c r="P88" s="374" t="s">
        <v>71</v>
      </c>
      <c r="Q88" s="374"/>
      <c r="R88" s="374"/>
      <c r="S88" s="374"/>
      <c r="T88" t="str">
        <f>vlookup(B88,'Cleaned Master list'!A:W,23,FALSE)</f>
        <v/>
      </c>
    </row>
    <row r="89">
      <c r="A89" s="373">
        <v>46.0</v>
      </c>
      <c r="B89" s="374" t="s">
        <v>323</v>
      </c>
      <c r="C89" s="374" t="s">
        <v>58</v>
      </c>
      <c r="D89" s="374" t="s">
        <v>79</v>
      </c>
      <c r="E89" s="415" t="s">
        <v>79</v>
      </c>
      <c r="F89" s="374"/>
      <c r="G89" s="374"/>
      <c r="H89" s="374"/>
      <c r="I89" s="374"/>
      <c r="J89" s="374"/>
      <c r="K89" s="374"/>
      <c r="L89" s="374"/>
      <c r="M89" s="374"/>
      <c r="N89" s="374"/>
      <c r="O89" s="379" t="s">
        <v>638</v>
      </c>
      <c r="P89" s="374" t="s">
        <v>71</v>
      </c>
      <c r="Q89" s="374"/>
      <c r="R89" s="374"/>
      <c r="S89" s="374"/>
      <c r="T89" t="str">
        <f>vlookup(B89,'Cleaned Master list'!A:W,23,FALSE)</f>
        <v/>
      </c>
    </row>
    <row r="90">
      <c r="A90" s="376">
        <v>47.0</v>
      </c>
      <c r="B90" s="377" t="s">
        <v>331</v>
      </c>
      <c r="C90" s="377" t="s">
        <v>58</v>
      </c>
      <c r="D90" s="377" t="s">
        <v>79</v>
      </c>
      <c r="E90" s="419" t="s">
        <v>79</v>
      </c>
      <c r="F90" s="377"/>
      <c r="G90" s="377"/>
      <c r="H90" s="377"/>
      <c r="I90" s="377"/>
      <c r="J90" s="377"/>
      <c r="K90" s="377"/>
      <c r="L90" s="377"/>
      <c r="M90" s="377"/>
      <c r="N90" s="377"/>
      <c r="O90" s="378" t="s">
        <v>638</v>
      </c>
      <c r="P90" s="377" t="s">
        <v>71</v>
      </c>
      <c r="Q90" s="377"/>
      <c r="R90" s="377"/>
      <c r="S90" s="377"/>
      <c r="T90" t="str">
        <f>vlookup(B90,'Cleaned Master list'!A:W,23,FALSE)</f>
        <v/>
      </c>
    </row>
    <row r="91">
      <c r="A91" s="388">
        <v>48.0</v>
      </c>
      <c r="B91" s="389" t="s">
        <v>364</v>
      </c>
      <c r="C91" s="389" t="s">
        <v>58</v>
      </c>
      <c r="D91" s="389" t="s">
        <v>79</v>
      </c>
      <c r="E91" s="429" t="s">
        <v>79</v>
      </c>
      <c r="F91" s="389"/>
      <c r="G91" s="389"/>
      <c r="H91" s="389"/>
      <c r="I91" s="389"/>
      <c r="J91" s="389"/>
      <c r="K91" s="389"/>
      <c r="L91" s="389"/>
      <c r="M91" s="389"/>
      <c r="N91" s="389"/>
      <c r="O91" s="390" t="s">
        <v>638</v>
      </c>
      <c r="P91" s="389" t="s">
        <v>71</v>
      </c>
      <c r="Q91" s="389"/>
      <c r="R91" s="389"/>
      <c r="S91" s="389"/>
      <c r="T91" t="str">
        <f>vlookup(B91,'Cleaned Master list'!A:W,23,FALSE)</f>
        <v/>
      </c>
    </row>
    <row r="92">
      <c r="A92" s="363">
        <v>49.0</v>
      </c>
      <c r="B92" s="364" t="s">
        <v>521</v>
      </c>
      <c r="C92" s="364" t="s">
        <v>58</v>
      </c>
      <c r="D92" s="364" t="s">
        <v>79</v>
      </c>
      <c r="E92" s="412" t="s">
        <v>79</v>
      </c>
      <c r="F92" s="364"/>
      <c r="G92" s="364"/>
      <c r="H92" s="364"/>
      <c r="I92" s="364"/>
      <c r="J92" s="364"/>
      <c r="K92" s="364"/>
      <c r="L92" s="364"/>
      <c r="M92" s="364"/>
      <c r="N92" s="364"/>
      <c r="O92" s="366" t="s">
        <v>639</v>
      </c>
      <c r="P92" s="364" t="s">
        <v>71</v>
      </c>
      <c r="Q92" s="364"/>
      <c r="R92" s="364"/>
      <c r="S92" s="364"/>
      <c r="T92" t="str">
        <f>vlookup(B92,'Cleaned Master list'!A:W,23,FALSE)</f>
        <v/>
      </c>
    </row>
    <row r="93">
      <c r="A93" s="332">
        <v>50.0</v>
      </c>
      <c r="B93" s="334" t="s">
        <v>426</v>
      </c>
      <c r="C93" s="334" t="s">
        <v>195</v>
      </c>
      <c r="D93" s="334" t="s">
        <v>79</v>
      </c>
      <c r="E93" s="405" t="s">
        <v>79</v>
      </c>
      <c r="F93" s="334"/>
      <c r="G93" s="334"/>
      <c r="H93" s="334"/>
      <c r="I93" s="334"/>
      <c r="J93" s="334"/>
      <c r="K93" s="334"/>
      <c r="L93" s="334"/>
      <c r="M93" s="334"/>
      <c r="N93" s="334"/>
      <c r="O93" s="336" t="s">
        <v>640</v>
      </c>
      <c r="P93" s="334" t="s">
        <v>143</v>
      </c>
      <c r="Q93" s="334" t="s">
        <v>144</v>
      </c>
      <c r="R93" s="332">
        <v>50.0</v>
      </c>
      <c r="S93" s="334" t="s">
        <v>165</v>
      </c>
      <c r="T93" t="str">
        <f>vlookup(B93,'Cleaned Master list'!A:W,23,FALSE)</f>
        <v>NA</v>
      </c>
    </row>
    <row r="94">
      <c r="A94" s="332">
        <v>53.0</v>
      </c>
      <c r="B94" s="372" t="s">
        <v>367</v>
      </c>
      <c r="C94" s="393" t="s">
        <v>58</v>
      </c>
      <c r="D94" s="334" t="s">
        <v>79</v>
      </c>
      <c r="E94" s="405" t="s">
        <v>79</v>
      </c>
      <c r="F94" s="334"/>
      <c r="G94" s="334"/>
      <c r="H94" s="334"/>
      <c r="I94" s="334"/>
      <c r="J94" s="334"/>
      <c r="K94" s="334"/>
      <c r="L94" s="334"/>
      <c r="M94" s="334"/>
      <c r="N94" s="334"/>
      <c r="O94" s="336" t="s">
        <v>642</v>
      </c>
      <c r="P94" s="334" t="s">
        <v>71</v>
      </c>
      <c r="Q94" s="334"/>
      <c r="R94" s="334"/>
      <c r="S94" s="334"/>
      <c r="T94" t="str">
        <f>vlookup(B94,'Cleaned Master list'!A:W,23,FALSE)</f>
        <v/>
      </c>
    </row>
    <row r="95">
      <c r="A95" s="332">
        <v>56.0</v>
      </c>
      <c r="B95" s="334" t="s">
        <v>416</v>
      </c>
      <c r="C95" s="372" t="s">
        <v>58</v>
      </c>
      <c r="D95" s="334" t="s">
        <v>79</v>
      </c>
      <c r="E95" s="405" t="s">
        <v>79</v>
      </c>
      <c r="F95" s="334"/>
      <c r="G95" s="334"/>
      <c r="H95" s="334"/>
      <c r="I95" s="334"/>
      <c r="J95" s="334"/>
      <c r="K95" s="334"/>
      <c r="L95" s="334"/>
      <c r="M95" s="334"/>
      <c r="N95" s="334"/>
      <c r="O95" s="336" t="s">
        <v>645</v>
      </c>
      <c r="P95" s="334" t="s">
        <v>71</v>
      </c>
      <c r="Q95" s="334"/>
      <c r="R95" s="334"/>
      <c r="S95" s="334"/>
      <c r="T95" t="str">
        <f>vlookup(B95,'Cleaned Master list'!A:W,23,FALSE)</f>
        <v/>
      </c>
    </row>
    <row r="96">
      <c r="A96" s="332">
        <v>58.0</v>
      </c>
      <c r="B96" s="334" t="s">
        <v>420</v>
      </c>
      <c r="C96" s="334" t="s">
        <v>216</v>
      </c>
      <c r="D96" s="334" t="s">
        <v>79</v>
      </c>
      <c r="E96" s="405" t="s">
        <v>79</v>
      </c>
      <c r="F96" s="334"/>
      <c r="G96" s="334"/>
      <c r="H96" s="334"/>
      <c r="I96" s="334"/>
      <c r="J96" s="334"/>
      <c r="K96" s="334"/>
      <c r="L96" s="334"/>
      <c r="M96" s="334"/>
      <c r="N96" s="334"/>
      <c r="O96" s="336" t="s">
        <v>647</v>
      </c>
      <c r="P96" s="334"/>
      <c r="Q96" s="334"/>
      <c r="R96" s="334"/>
      <c r="S96" s="334"/>
      <c r="T96" t="str">
        <f>vlookup(B96,'Cleaned Master list'!A:W,23,FALSE)</f>
        <v/>
      </c>
    </row>
    <row r="97">
      <c r="A97" s="349">
        <v>60.0</v>
      </c>
      <c r="B97" s="346" t="s">
        <v>372</v>
      </c>
      <c r="C97" s="346" t="s">
        <v>58</v>
      </c>
      <c r="D97" s="395" t="s">
        <v>79</v>
      </c>
      <c r="E97" s="418" t="s">
        <v>79</v>
      </c>
      <c r="F97" s="346"/>
      <c r="G97" s="346"/>
      <c r="H97" s="346"/>
      <c r="I97" s="346"/>
      <c r="J97" s="346"/>
      <c r="K97" s="346"/>
      <c r="L97" s="346"/>
      <c r="M97" s="346"/>
      <c r="N97" s="346"/>
      <c r="O97" s="371" t="s">
        <v>648</v>
      </c>
      <c r="P97" s="346" t="s">
        <v>71</v>
      </c>
      <c r="Q97" s="375" t="s">
        <v>19</v>
      </c>
      <c r="R97" s="375" t="s">
        <v>19</v>
      </c>
      <c r="S97" s="375" t="s">
        <v>19</v>
      </c>
      <c r="T97" t="str">
        <f>vlookup(B97,'Cleaned Master list'!A:W,23,FALSE)</f>
        <v>--</v>
      </c>
    </row>
    <row r="98">
      <c r="A98" s="349">
        <v>71.0</v>
      </c>
      <c r="B98" s="346" t="s">
        <v>383</v>
      </c>
      <c r="C98" s="346" t="s">
        <v>53</v>
      </c>
      <c r="D98" s="346" t="s">
        <v>79</v>
      </c>
      <c r="E98" s="418" t="s">
        <v>79</v>
      </c>
      <c r="F98" s="346"/>
      <c r="G98" s="346"/>
      <c r="H98" s="346"/>
      <c r="I98" s="346"/>
      <c r="J98" s="346"/>
      <c r="K98" s="346"/>
      <c r="L98" s="346"/>
      <c r="M98" s="346"/>
      <c r="N98" s="346"/>
      <c r="O98" s="371" t="s">
        <v>652</v>
      </c>
      <c r="P98" s="346" t="s">
        <v>401</v>
      </c>
      <c r="Q98" s="346" t="s">
        <v>401</v>
      </c>
      <c r="R98" s="346" t="s">
        <v>401</v>
      </c>
      <c r="S98" s="346" t="s">
        <v>401</v>
      </c>
      <c r="T98" t="str">
        <f>vlookup(B98,'Cleaned Master list'!A:W,23,FALSE)</f>
        <v>N/A</v>
      </c>
    </row>
    <row r="99">
      <c r="A99" s="384">
        <v>79.0</v>
      </c>
      <c r="B99" s="385" t="s">
        <v>390</v>
      </c>
      <c r="C99" s="385" t="s">
        <v>58</v>
      </c>
      <c r="D99" s="385" t="s">
        <v>79</v>
      </c>
      <c r="E99" s="424" t="s">
        <v>79</v>
      </c>
      <c r="F99" s="385"/>
      <c r="G99" s="385"/>
      <c r="H99" s="385"/>
      <c r="I99" s="385"/>
      <c r="J99" s="385"/>
      <c r="K99" s="385"/>
      <c r="L99" s="385"/>
      <c r="M99" s="385"/>
      <c r="N99" s="385"/>
      <c r="O99" s="396" t="s">
        <v>654</v>
      </c>
      <c r="P99" s="385" t="s">
        <v>71</v>
      </c>
      <c r="Q99" s="385"/>
      <c r="R99" s="385"/>
      <c r="S99" s="385"/>
      <c r="T99" t="str">
        <f>vlookup(B99,'Cleaned Master list'!A:W,23,FALSE)</f>
        <v/>
      </c>
    </row>
    <row r="100">
      <c r="A100" s="384">
        <v>80.0</v>
      </c>
      <c r="B100" s="385" t="s">
        <v>393</v>
      </c>
      <c r="C100" s="385" t="s">
        <v>58</v>
      </c>
      <c r="D100" s="385" t="s">
        <v>79</v>
      </c>
      <c r="E100" s="424" t="s">
        <v>79</v>
      </c>
      <c r="F100" s="385"/>
      <c r="G100" s="385"/>
      <c r="H100" s="385"/>
      <c r="I100" s="385"/>
      <c r="J100" s="385"/>
      <c r="K100" s="385"/>
      <c r="L100" s="385"/>
      <c r="M100" s="385"/>
      <c r="N100" s="385"/>
      <c r="O100" s="396" t="s">
        <v>654</v>
      </c>
      <c r="P100" s="385" t="s">
        <v>71</v>
      </c>
      <c r="Q100" s="385"/>
      <c r="R100" s="385"/>
      <c r="S100" s="385"/>
      <c r="T100" t="str">
        <f>vlookup(B100,'Cleaned Master list'!A:W,23,FALSE)</f>
        <v/>
      </c>
    </row>
    <row r="101">
      <c r="A101" s="332">
        <v>89.0</v>
      </c>
      <c r="B101" s="334" t="s">
        <v>400</v>
      </c>
      <c r="C101" s="334" t="s">
        <v>58</v>
      </c>
      <c r="D101" s="334" t="s">
        <v>79</v>
      </c>
      <c r="E101" s="405" t="s">
        <v>79</v>
      </c>
      <c r="F101" s="334"/>
      <c r="G101" s="334"/>
      <c r="H101" s="334"/>
      <c r="I101" s="334"/>
      <c r="J101" s="334"/>
      <c r="K101" s="334"/>
      <c r="L101" s="334"/>
      <c r="M101" s="334"/>
      <c r="N101" s="334"/>
      <c r="O101" s="336" t="s">
        <v>655</v>
      </c>
      <c r="P101" s="334" t="s">
        <v>71</v>
      </c>
      <c r="Q101" s="334"/>
      <c r="R101" s="334"/>
      <c r="S101" s="334"/>
      <c r="T101" t="str">
        <f>vlookup(B101,'Cleaned Master list'!A:W,23,FALSE)</f>
        <v/>
      </c>
    </row>
    <row r="102">
      <c r="A102" s="349">
        <v>100.0</v>
      </c>
      <c r="B102" s="346" t="s">
        <v>511</v>
      </c>
      <c r="C102" s="346" t="s">
        <v>216</v>
      </c>
      <c r="D102" s="346" t="s">
        <v>79</v>
      </c>
      <c r="E102" s="418" t="s">
        <v>79</v>
      </c>
      <c r="F102" s="346"/>
      <c r="G102" s="346"/>
      <c r="H102" s="346"/>
      <c r="I102" s="346"/>
      <c r="J102" s="346"/>
      <c r="K102" s="346"/>
      <c r="L102" s="346"/>
      <c r="M102" s="346"/>
      <c r="N102" s="346"/>
      <c r="O102" s="371" t="s">
        <v>656</v>
      </c>
      <c r="P102" s="346" t="s">
        <v>401</v>
      </c>
      <c r="Q102" s="346" t="s">
        <v>401</v>
      </c>
      <c r="R102" s="346" t="s">
        <v>401</v>
      </c>
      <c r="S102" s="346" t="s">
        <v>401</v>
      </c>
      <c r="T102" t="str">
        <f>vlookup(B102,'Cleaned Master list'!A:W,23,FALSE)</f>
        <v>N/A</v>
      </c>
    </row>
    <row r="103">
      <c r="A103" s="337">
        <v>13.0</v>
      </c>
      <c r="B103" s="338" t="s">
        <v>275</v>
      </c>
      <c r="C103" s="338" t="s">
        <v>24</v>
      </c>
      <c r="D103" s="339" t="s">
        <v>79</v>
      </c>
      <c r="E103" s="340" t="s">
        <v>79</v>
      </c>
      <c r="F103" s="339"/>
      <c r="G103" s="338"/>
      <c r="H103" s="338"/>
      <c r="I103" s="339">
        <v>1.0</v>
      </c>
      <c r="J103" s="338"/>
      <c r="K103" s="338"/>
      <c r="L103" s="338"/>
      <c r="M103" s="338"/>
      <c r="N103" s="338"/>
      <c r="O103" s="341" t="s">
        <v>589</v>
      </c>
      <c r="P103" s="338" t="s">
        <v>143</v>
      </c>
      <c r="Q103" s="338" t="s">
        <v>144</v>
      </c>
      <c r="R103" s="337">
        <v>120.0</v>
      </c>
      <c r="S103" s="338" t="s">
        <v>590</v>
      </c>
      <c r="T103" t="str">
        <f>vlookup(B103,'Cleaned Master list'!A:W,23,FALSE)</f>
        <v/>
      </c>
    </row>
    <row r="104">
      <c r="A104" s="349">
        <v>75.0</v>
      </c>
      <c r="B104" s="346" t="s">
        <v>507</v>
      </c>
      <c r="C104" s="346" t="s">
        <v>86</v>
      </c>
      <c r="D104" s="346" t="s">
        <v>79</v>
      </c>
      <c r="E104" s="418" t="s">
        <v>79</v>
      </c>
      <c r="F104" s="346"/>
      <c r="G104" s="346"/>
      <c r="H104" s="346"/>
      <c r="I104" s="346"/>
      <c r="J104" s="346"/>
      <c r="K104" s="346"/>
      <c r="L104" s="346"/>
      <c r="M104" s="346"/>
      <c r="N104" s="346"/>
      <c r="O104" s="371" t="s">
        <v>616</v>
      </c>
      <c r="P104" s="346"/>
      <c r="Q104" s="346"/>
      <c r="R104" s="346"/>
      <c r="S104" s="346"/>
      <c r="T104" t="str">
        <f>vlookup(B104,'Cleaned Master list'!A:W,23,FALSE)</f>
        <v/>
      </c>
    </row>
    <row r="105">
      <c r="A105" s="332">
        <v>18.0</v>
      </c>
      <c r="B105" s="334" t="s">
        <v>338</v>
      </c>
      <c r="C105" s="334" t="s">
        <v>340</v>
      </c>
      <c r="D105" s="343" t="s">
        <v>79</v>
      </c>
      <c r="E105" s="430"/>
      <c r="F105" s="334"/>
      <c r="G105" s="334"/>
      <c r="H105" s="334"/>
      <c r="I105" s="334"/>
      <c r="J105" s="334"/>
      <c r="K105" s="334"/>
      <c r="L105" s="334"/>
      <c r="M105" s="334"/>
      <c r="N105" s="334"/>
      <c r="O105" s="334"/>
      <c r="P105" s="334" t="s">
        <v>165</v>
      </c>
      <c r="Q105" s="334" t="s">
        <v>165</v>
      </c>
      <c r="R105" s="334" t="s">
        <v>165</v>
      </c>
      <c r="S105" s="334" t="s">
        <v>165</v>
      </c>
      <c r="T105" t="str">
        <f>vlookup(B105,'Cleaned Master list'!A:W,23,FALSE)</f>
        <v>NA</v>
      </c>
    </row>
    <row r="106">
      <c r="A106" s="349">
        <v>43.0</v>
      </c>
      <c r="B106" s="346" t="s">
        <v>68</v>
      </c>
      <c r="C106" s="346" t="s">
        <v>21</v>
      </c>
      <c r="D106" s="348" t="s">
        <v>79</v>
      </c>
      <c r="E106" s="431"/>
      <c r="F106" s="346"/>
      <c r="G106" s="346"/>
      <c r="H106" s="346"/>
      <c r="I106" s="346"/>
      <c r="J106" s="346"/>
      <c r="K106" s="346"/>
      <c r="L106" s="346"/>
      <c r="M106" s="346"/>
      <c r="N106" s="346"/>
      <c r="O106" s="346"/>
      <c r="P106" s="346" t="s">
        <v>165</v>
      </c>
      <c r="Q106" s="346" t="s">
        <v>165</v>
      </c>
      <c r="R106" s="346" t="s">
        <v>165</v>
      </c>
      <c r="S106" s="346" t="s">
        <v>165</v>
      </c>
      <c r="T106" t="str">
        <f>vlookup(B106,'Cleaned Master list'!A:W,23,FALSE)</f>
        <v>NA</v>
      </c>
    </row>
    <row r="107">
      <c r="A107" s="397"/>
      <c r="B107" s="432" t="s">
        <v>94</v>
      </c>
      <c r="C107" s="398"/>
      <c r="D107" s="364">
        <f>countIF(D2:D106,"Yes")</f>
        <v>29</v>
      </c>
      <c r="E107" s="364"/>
      <c r="F107" s="364"/>
      <c r="G107" s="364"/>
      <c r="H107" s="364"/>
      <c r="I107" s="364"/>
      <c r="J107" s="364"/>
      <c r="K107" s="364"/>
      <c r="L107" s="364"/>
      <c r="M107" s="364"/>
      <c r="N107" s="364"/>
      <c r="O107" s="364"/>
      <c r="P107" s="364"/>
      <c r="R107" s="364"/>
      <c r="S107" s="364"/>
    </row>
    <row r="108">
      <c r="B108" s="397"/>
      <c r="C108" s="397"/>
      <c r="D108">
        <f>countIF(D2:D106,"No")</f>
        <v>73</v>
      </c>
    </row>
    <row r="109">
      <c r="E109" s="402"/>
    </row>
    <row r="110">
      <c r="E110" s="402"/>
    </row>
    <row r="111">
      <c r="E111" s="402"/>
    </row>
    <row r="112">
      <c r="E112" s="402"/>
    </row>
    <row r="113">
      <c r="E113" s="402"/>
    </row>
    <row r="114">
      <c r="E114" s="402"/>
    </row>
    <row r="115">
      <c r="E115" s="402"/>
    </row>
    <row r="116">
      <c r="E116" s="402"/>
    </row>
    <row r="117">
      <c r="E117" s="402"/>
    </row>
    <row r="118">
      <c r="E118" s="402"/>
    </row>
    <row r="119">
      <c r="E119" s="402"/>
    </row>
    <row r="120">
      <c r="E120" s="402"/>
    </row>
    <row r="121">
      <c r="E121" s="402"/>
    </row>
    <row r="122">
      <c r="E122" s="402"/>
    </row>
    <row r="123">
      <c r="E123" s="402"/>
    </row>
    <row r="124">
      <c r="E124" s="402"/>
    </row>
    <row r="125">
      <c r="E125" s="402"/>
    </row>
    <row r="126">
      <c r="E126" s="402"/>
    </row>
    <row r="127">
      <c r="E127" s="402"/>
    </row>
    <row r="128">
      <c r="E128" s="402"/>
    </row>
    <row r="129">
      <c r="E129" s="402"/>
    </row>
    <row r="130">
      <c r="E130" s="402"/>
    </row>
    <row r="131">
      <c r="E131" s="402"/>
    </row>
    <row r="132">
      <c r="E132" s="402"/>
    </row>
    <row r="133">
      <c r="E133" s="402"/>
    </row>
    <row r="134">
      <c r="E134" s="402"/>
    </row>
    <row r="135">
      <c r="E135" s="402"/>
    </row>
    <row r="136">
      <c r="E136" s="402"/>
    </row>
    <row r="137">
      <c r="E137" s="402"/>
    </row>
    <row r="138">
      <c r="E138" s="402"/>
    </row>
    <row r="139">
      <c r="E139" s="402"/>
    </row>
    <row r="140">
      <c r="E140" s="402"/>
    </row>
    <row r="141">
      <c r="E141" s="402"/>
    </row>
    <row r="142">
      <c r="E142" s="402"/>
    </row>
    <row r="143">
      <c r="E143" s="402"/>
    </row>
    <row r="144">
      <c r="E144" s="402"/>
    </row>
    <row r="145">
      <c r="E145" s="402"/>
    </row>
    <row r="146">
      <c r="E146" s="402"/>
    </row>
    <row r="147">
      <c r="E147" s="402"/>
    </row>
    <row r="148">
      <c r="E148" s="402"/>
    </row>
    <row r="149">
      <c r="E149" s="402"/>
    </row>
    <row r="150">
      <c r="E150" s="402"/>
    </row>
    <row r="151">
      <c r="E151" s="402"/>
    </row>
    <row r="152">
      <c r="E152" s="402"/>
    </row>
    <row r="153">
      <c r="E153" s="402"/>
    </row>
    <row r="154">
      <c r="E154" s="402"/>
    </row>
    <row r="155">
      <c r="E155" s="402"/>
    </row>
    <row r="156">
      <c r="E156" s="402"/>
    </row>
    <row r="157">
      <c r="E157" s="402"/>
    </row>
    <row r="158">
      <c r="E158" s="402"/>
    </row>
    <row r="159">
      <c r="E159" s="402"/>
    </row>
    <row r="160">
      <c r="E160" s="402"/>
    </row>
    <row r="161">
      <c r="E161" s="402"/>
    </row>
    <row r="162">
      <c r="E162" s="402"/>
    </row>
    <row r="163">
      <c r="E163" s="402"/>
    </row>
    <row r="164">
      <c r="E164" s="402"/>
    </row>
    <row r="165">
      <c r="E165" s="402"/>
    </row>
    <row r="166">
      <c r="E166" s="402"/>
    </row>
    <row r="167">
      <c r="E167" s="402"/>
    </row>
    <row r="168">
      <c r="E168" s="402"/>
    </row>
    <row r="169">
      <c r="E169" s="402"/>
    </row>
    <row r="170">
      <c r="E170" s="402"/>
    </row>
    <row r="171">
      <c r="E171" s="402"/>
    </row>
    <row r="172">
      <c r="E172" s="402"/>
    </row>
    <row r="173">
      <c r="E173" s="402"/>
    </row>
    <row r="174">
      <c r="E174" s="402"/>
    </row>
    <row r="175">
      <c r="E175" s="402"/>
    </row>
    <row r="176">
      <c r="E176" s="402"/>
    </row>
    <row r="177">
      <c r="E177" s="402"/>
    </row>
    <row r="178">
      <c r="E178" s="402"/>
    </row>
    <row r="179">
      <c r="E179" s="402"/>
    </row>
    <row r="180">
      <c r="E180" s="402"/>
    </row>
    <row r="181">
      <c r="E181" s="402"/>
    </row>
    <row r="182">
      <c r="E182" s="402"/>
    </row>
    <row r="183">
      <c r="E183" s="402"/>
    </row>
    <row r="184">
      <c r="E184" s="402"/>
    </row>
    <row r="185">
      <c r="E185" s="402"/>
    </row>
    <row r="186">
      <c r="E186" s="402"/>
    </row>
    <row r="187">
      <c r="E187" s="402"/>
    </row>
    <row r="188">
      <c r="E188" s="402"/>
    </row>
    <row r="189">
      <c r="E189" s="402"/>
    </row>
    <row r="190">
      <c r="E190" s="402"/>
    </row>
    <row r="191">
      <c r="E191" s="402"/>
    </row>
    <row r="192">
      <c r="E192" s="402"/>
    </row>
    <row r="193">
      <c r="E193" s="402"/>
    </row>
    <row r="194">
      <c r="E194" s="402"/>
    </row>
    <row r="195">
      <c r="E195" s="402"/>
    </row>
    <row r="196">
      <c r="E196" s="402"/>
    </row>
    <row r="197">
      <c r="E197" s="402"/>
    </row>
    <row r="198">
      <c r="E198" s="402"/>
    </row>
    <row r="199">
      <c r="E199" s="402"/>
    </row>
    <row r="200">
      <c r="E200" s="402"/>
    </row>
    <row r="201">
      <c r="E201" s="402"/>
    </row>
    <row r="202">
      <c r="E202" s="402"/>
    </row>
    <row r="203">
      <c r="E203" s="402"/>
    </row>
    <row r="204">
      <c r="E204" s="402"/>
    </row>
    <row r="205">
      <c r="E205" s="402"/>
    </row>
    <row r="206">
      <c r="E206" s="402"/>
    </row>
    <row r="207">
      <c r="E207" s="402"/>
    </row>
    <row r="208">
      <c r="E208" s="402"/>
    </row>
    <row r="209">
      <c r="E209" s="402"/>
    </row>
    <row r="210">
      <c r="E210" s="402"/>
    </row>
    <row r="211">
      <c r="E211" s="402"/>
    </row>
    <row r="212">
      <c r="E212" s="402"/>
    </row>
    <row r="213">
      <c r="E213" s="402"/>
    </row>
    <row r="214">
      <c r="E214" s="402"/>
    </row>
    <row r="215">
      <c r="E215" s="402"/>
    </row>
    <row r="216">
      <c r="E216" s="402"/>
    </row>
    <row r="217">
      <c r="E217" s="402"/>
    </row>
    <row r="218">
      <c r="E218" s="402"/>
    </row>
    <row r="219">
      <c r="E219" s="402"/>
    </row>
    <row r="220">
      <c r="E220" s="402"/>
    </row>
    <row r="221">
      <c r="E221" s="402"/>
    </row>
    <row r="222">
      <c r="E222" s="402"/>
    </row>
    <row r="223">
      <c r="E223" s="402"/>
    </row>
    <row r="224">
      <c r="E224" s="402"/>
    </row>
    <row r="225">
      <c r="E225" s="402"/>
    </row>
    <row r="226">
      <c r="E226" s="402"/>
    </row>
    <row r="227">
      <c r="E227" s="402"/>
    </row>
    <row r="228">
      <c r="E228" s="402"/>
    </row>
    <row r="229">
      <c r="E229" s="402"/>
    </row>
    <row r="230">
      <c r="E230" s="402"/>
    </row>
    <row r="231">
      <c r="E231" s="402"/>
    </row>
    <row r="232">
      <c r="E232" s="402"/>
    </row>
    <row r="233">
      <c r="E233" s="402"/>
    </row>
    <row r="234">
      <c r="E234" s="402"/>
    </row>
    <row r="235">
      <c r="E235" s="402"/>
    </row>
    <row r="236">
      <c r="E236" s="402"/>
    </row>
    <row r="237">
      <c r="E237" s="402"/>
    </row>
    <row r="238">
      <c r="E238" s="402"/>
    </row>
    <row r="239">
      <c r="E239" s="402"/>
    </row>
    <row r="240">
      <c r="E240" s="402"/>
    </row>
    <row r="241">
      <c r="E241" s="402"/>
    </row>
    <row r="242">
      <c r="E242" s="402"/>
    </row>
    <row r="243">
      <c r="E243" s="402"/>
    </row>
    <row r="244">
      <c r="E244" s="402"/>
    </row>
    <row r="245">
      <c r="E245" s="402"/>
    </row>
    <row r="246">
      <c r="E246" s="402"/>
    </row>
    <row r="247">
      <c r="E247" s="402"/>
    </row>
    <row r="248">
      <c r="E248" s="402"/>
    </row>
    <row r="249">
      <c r="E249" s="402"/>
    </row>
    <row r="250">
      <c r="E250" s="402"/>
    </row>
    <row r="251">
      <c r="E251" s="402"/>
    </row>
    <row r="252">
      <c r="E252" s="402"/>
    </row>
    <row r="253">
      <c r="E253" s="402"/>
    </row>
    <row r="254">
      <c r="E254" s="402"/>
    </row>
    <row r="255">
      <c r="E255" s="402"/>
    </row>
    <row r="256">
      <c r="E256" s="402"/>
    </row>
    <row r="257">
      <c r="E257" s="402"/>
    </row>
    <row r="258">
      <c r="E258" s="402"/>
    </row>
    <row r="259">
      <c r="E259" s="402"/>
    </row>
    <row r="260">
      <c r="E260" s="402"/>
    </row>
    <row r="261">
      <c r="E261" s="402"/>
    </row>
    <row r="262">
      <c r="E262" s="402"/>
    </row>
    <row r="263">
      <c r="E263" s="402"/>
    </row>
    <row r="264">
      <c r="E264" s="402"/>
    </row>
    <row r="265">
      <c r="E265" s="402"/>
    </row>
    <row r="266">
      <c r="E266" s="402"/>
    </row>
    <row r="267">
      <c r="E267" s="402"/>
    </row>
    <row r="268">
      <c r="E268" s="402"/>
    </row>
    <row r="269">
      <c r="E269" s="402"/>
    </row>
    <row r="270">
      <c r="E270" s="402"/>
    </row>
    <row r="271">
      <c r="E271" s="402"/>
    </row>
    <row r="272">
      <c r="E272" s="402"/>
    </row>
    <row r="273">
      <c r="E273" s="402"/>
    </row>
    <row r="274">
      <c r="E274" s="402"/>
    </row>
    <row r="275">
      <c r="E275" s="402"/>
    </row>
    <row r="276">
      <c r="E276" s="402"/>
    </row>
    <row r="277">
      <c r="E277" s="402"/>
    </row>
    <row r="278">
      <c r="E278" s="402"/>
    </row>
    <row r="279">
      <c r="E279" s="402"/>
    </row>
    <row r="280">
      <c r="E280" s="402"/>
    </row>
    <row r="281">
      <c r="E281" s="402"/>
    </row>
    <row r="282">
      <c r="E282" s="402"/>
    </row>
    <row r="283">
      <c r="E283" s="402"/>
    </row>
    <row r="284">
      <c r="E284" s="402"/>
    </row>
    <row r="285">
      <c r="E285" s="402"/>
    </row>
    <row r="286">
      <c r="E286" s="402"/>
    </row>
    <row r="287">
      <c r="E287" s="402"/>
    </row>
    <row r="288">
      <c r="E288" s="402"/>
    </row>
    <row r="289">
      <c r="E289" s="402"/>
    </row>
    <row r="290">
      <c r="E290" s="402"/>
    </row>
    <row r="291">
      <c r="E291" s="402"/>
    </row>
    <row r="292">
      <c r="E292" s="402"/>
    </row>
    <row r="293">
      <c r="E293" s="402"/>
    </row>
    <row r="294">
      <c r="E294" s="402"/>
    </row>
    <row r="295">
      <c r="E295" s="402"/>
    </row>
    <row r="296">
      <c r="E296" s="402"/>
    </row>
    <row r="297">
      <c r="E297" s="402"/>
    </row>
    <row r="298">
      <c r="E298" s="402"/>
    </row>
    <row r="299">
      <c r="E299" s="402"/>
    </row>
    <row r="300">
      <c r="E300" s="402"/>
    </row>
    <row r="301">
      <c r="E301" s="402"/>
    </row>
    <row r="302">
      <c r="E302" s="402"/>
    </row>
    <row r="303">
      <c r="E303" s="402"/>
    </row>
    <row r="304">
      <c r="E304" s="402"/>
    </row>
    <row r="305">
      <c r="E305" s="402"/>
    </row>
    <row r="306">
      <c r="E306" s="402"/>
    </row>
    <row r="307">
      <c r="E307" s="402"/>
    </row>
    <row r="308">
      <c r="E308" s="402"/>
    </row>
    <row r="309">
      <c r="E309" s="402"/>
    </row>
    <row r="310">
      <c r="E310" s="402"/>
    </row>
    <row r="311">
      <c r="E311" s="402"/>
    </row>
    <row r="312">
      <c r="E312" s="402"/>
    </row>
    <row r="313">
      <c r="E313" s="402"/>
    </row>
    <row r="314">
      <c r="E314" s="402"/>
    </row>
    <row r="315">
      <c r="E315" s="402"/>
    </row>
    <row r="316">
      <c r="E316" s="402"/>
    </row>
    <row r="317">
      <c r="E317" s="402"/>
    </row>
    <row r="318">
      <c r="E318" s="402"/>
    </row>
    <row r="319">
      <c r="E319" s="402"/>
    </row>
    <row r="320">
      <c r="E320" s="402"/>
    </row>
    <row r="321">
      <c r="E321" s="402"/>
    </row>
    <row r="322">
      <c r="E322" s="402"/>
    </row>
    <row r="323">
      <c r="E323" s="402"/>
    </row>
    <row r="324">
      <c r="E324" s="402"/>
    </row>
    <row r="325">
      <c r="E325" s="402"/>
    </row>
    <row r="326">
      <c r="E326" s="402"/>
    </row>
    <row r="327">
      <c r="E327" s="402"/>
    </row>
    <row r="328">
      <c r="E328" s="402"/>
    </row>
    <row r="329">
      <c r="E329" s="402"/>
    </row>
    <row r="330">
      <c r="E330" s="402"/>
    </row>
    <row r="331">
      <c r="E331" s="402"/>
    </row>
    <row r="332">
      <c r="E332" s="402"/>
    </row>
    <row r="333">
      <c r="E333" s="402"/>
    </row>
    <row r="334">
      <c r="E334" s="402"/>
    </row>
    <row r="335">
      <c r="E335" s="402"/>
    </row>
    <row r="336">
      <c r="E336" s="402"/>
    </row>
    <row r="337">
      <c r="E337" s="402"/>
    </row>
    <row r="338">
      <c r="E338" s="402"/>
    </row>
    <row r="339">
      <c r="E339" s="402"/>
    </row>
    <row r="340">
      <c r="E340" s="402"/>
    </row>
    <row r="341">
      <c r="E341" s="402"/>
    </row>
    <row r="342">
      <c r="E342" s="402"/>
    </row>
    <row r="343">
      <c r="E343" s="402"/>
    </row>
    <row r="344">
      <c r="E344" s="402"/>
    </row>
    <row r="345">
      <c r="E345" s="402"/>
    </row>
    <row r="346">
      <c r="E346" s="402"/>
    </row>
    <row r="347">
      <c r="E347" s="402"/>
    </row>
    <row r="348">
      <c r="E348" s="402"/>
    </row>
    <row r="349">
      <c r="E349" s="402"/>
    </row>
    <row r="350">
      <c r="E350" s="402"/>
    </row>
    <row r="351">
      <c r="E351" s="402"/>
    </row>
    <row r="352">
      <c r="E352" s="402"/>
    </row>
    <row r="353">
      <c r="E353" s="402"/>
    </row>
    <row r="354">
      <c r="E354" s="402"/>
    </row>
    <row r="355">
      <c r="E355" s="402"/>
    </row>
    <row r="356">
      <c r="E356" s="402"/>
    </row>
    <row r="357">
      <c r="E357" s="402"/>
    </row>
    <row r="358">
      <c r="E358" s="402"/>
    </row>
    <row r="359">
      <c r="E359" s="402"/>
    </row>
    <row r="360">
      <c r="E360" s="402"/>
    </row>
    <row r="361">
      <c r="E361" s="402"/>
    </row>
    <row r="362">
      <c r="E362" s="402"/>
    </row>
    <row r="363">
      <c r="E363" s="402"/>
    </row>
    <row r="364">
      <c r="E364" s="402"/>
    </row>
    <row r="365">
      <c r="E365" s="402"/>
    </row>
    <row r="366">
      <c r="E366" s="402"/>
    </row>
    <row r="367">
      <c r="E367" s="402"/>
    </row>
    <row r="368">
      <c r="E368" s="402"/>
    </row>
    <row r="369">
      <c r="E369" s="402"/>
    </row>
    <row r="370">
      <c r="E370" s="402"/>
    </row>
    <row r="371">
      <c r="E371" s="402"/>
    </row>
    <row r="372">
      <c r="E372" s="402"/>
    </row>
    <row r="373">
      <c r="E373" s="402"/>
    </row>
    <row r="374">
      <c r="E374" s="402"/>
    </row>
    <row r="375">
      <c r="E375" s="402"/>
    </row>
    <row r="376">
      <c r="E376" s="402"/>
    </row>
    <row r="377">
      <c r="E377" s="402"/>
    </row>
    <row r="378">
      <c r="E378" s="402"/>
    </row>
    <row r="379">
      <c r="E379" s="402"/>
    </row>
    <row r="380">
      <c r="E380" s="402"/>
    </row>
    <row r="381">
      <c r="E381" s="402"/>
    </row>
    <row r="382">
      <c r="E382" s="402"/>
    </row>
    <row r="383">
      <c r="E383" s="402"/>
    </row>
    <row r="384">
      <c r="E384" s="402"/>
    </row>
    <row r="385">
      <c r="E385" s="402"/>
    </row>
    <row r="386">
      <c r="E386" s="402"/>
    </row>
    <row r="387">
      <c r="E387" s="402"/>
    </row>
    <row r="388">
      <c r="E388" s="402"/>
    </row>
    <row r="389">
      <c r="E389" s="402"/>
    </row>
    <row r="390">
      <c r="E390" s="402"/>
    </row>
    <row r="391">
      <c r="E391" s="402"/>
    </row>
    <row r="392">
      <c r="E392" s="402"/>
    </row>
    <row r="393">
      <c r="E393" s="402"/>
    </row>
    <row r="394">
      <c r="E394" s="402"/>
    </row>
    <row r="395">
      <c r="E395" s="402"/>
    </row>
    <row r="396">
      <c r="E396" s="402"/>
    </row>
    <row r="397">
      <c r="E397" s="402"/>
    </row>
    <row r="398">
      <c r="E398" s="402"/>
    </row>
    <row r="399">
      <c r="E399" s="402"/>
    </row>
    <row r="400">
      <c r="E400" s="402"/>
    </row>
    <row r="401">
      <c r="E401" s="402"/>
    </row>
    <row r="402">
      <c r="E402" s="402"/>
    </row>
    <row r="403">
      <c r="E403" s="402"/>
    </row>
    <row r="404">
      <c r="E404" s="402"/>
    </row>
    <row r="405">
      <c r="E405" s="402"/>
    </row>
    <row r="406">
      <c r="E406" s="402"/>
    </row>
    <row r="407">
      <c r="E407" s="402"/>
    </row>
    <row r="408">
      <c r="E408" s="402"/>
    </row>
    <row r="409">
      <c r="E409" s="402"/>
    </row>
    <row r="410">
      <c r="E410" s="402"/>
    </row>
    <row r="411">
      <c r="E411" s="402"/>
    </row>
    <row r="412">
      <c r="E412" s="402"/>
    </row>
    <row r="413">
      <c r="E413" s="402"/>
    </row>
    <row r="414">
      <c r="E414" s="402"/>
    </row>
    <row r="415">
      <c r="E415" s="402"/>
    </row>
    <row r="416">
      <c r="E416" s="402"/>
    </row>
    <row r="417">
      <c r="E417" s="402"/>
    </row>
    <row r="418">
      <c r="E418" s="402"/>
    </row>
    <row r="419">
      <c r="E419" s="402"/>
    </row>
    <row r="420">
      <c r="E420" s="402"/>
    </row>
    <row r="421">
      <c r="E421" s="402"/>
    </row>
    <row r="422">
      <c r="E422" s="402"/>
    </row>
    <row r="423">
      <c r="E423" s="402"/>
    </row>
    <row r="424">
      <c r="E424" s="402"/>
    </row>
    <row r="425">
      <c r="E425" s="402"/>
    </row>
    <row r="426">
      <c r="E426" s="402"/>
    </row>
    <row r="427">
      <c r="E427" s="402"/>
    </row>
    <row r="428">
      <c r="E428" s="402"/>
    </row>
    <row r="429">
      <c r="E429" s="402"/>
    </row>
    <row r="430">
      <c r="E430" s="402"/>
    </row>
    <row r="431">
      <c r="E431" s="402"/>
    </row>
    <row r="432">
      <c r="E432" s="402"/>
    </row>
    <row r="433">
      <c r="E433" s="402"/>
    </row>
    <row r="434">
      <c r="E434" s="402"/>
    </row>
    <row r="435">
      <c r="E435" s="402"/>
    </row>
    <row r="436">
      <c r="E436" s="402"/>
    </row>
    <row r="437">
      <c r="E437" s="402"/>
    </row>
    <row r="438">
      <c r="E438" s="402"/>
    </row>
    <row r="439">
      <c r="E439" s="402"/>
    </row>
    <row r="440">
      <c r="E440" s="402"/>
    </row>
    <row r="441">
      <c r="E441" s="402"/>
    </row>
    <row r="442">
      <c r="E442" s="402"/>
    </row>
    <row r="443">
      <c r="E443" s="402"/>
    </row>
    <row r="444">
      <c r="E444" s="402"/>
    </row>
    <row r="445">
      <c r="E445" s="402"/>
    </row>
    <row r="446">
      <c r="E446" s="402"/>
    </row>
    <row r="447">
      <c r="E447" s="402"/>
    </row>
    <row r="448">
      <c r="E448" s="402"/>
    </row>
    <row r="449">
      <c r="E449" s="402"/>
    </row>
    <row r="450">
      <c r="E450" s="402"/>
    </row>
    <row r="451">
      <c r="E451" s="402"/>
    </row>
    <row r="452">
      <c r="E452" s="402"/>
    </row>
    <row r="453">
      <c r="E453" s="402"/>
    </row>
    <row r="454">
      <c r="E454" s="402"/>
    </row>
    <row r="455">
      <c r="E455" s="402"/>
    </row>
    <row r="456">
      <c r="E456" s="402"/>
    </row>
    <row r="457">
      <c r="E457" s="402"/>
    </row>
    <row r="458">
      <c r="E458" s="402"/>
    </row>
    <row r="459">
      <c r="E459" s="402"/>
    </row>
    <row r="460">
      <c r="E460" s="402"/>
    </row>
    <row r="461">
      <c r="E461" s="402"/>
    </row>
    <row r="462">
      <c r="E462" s="402"/>
    </row>
    <row r="463">
      <c r="E463" s="402"/>
    </row>
    <row r="464">
      <c r="E464" s="402"/>
    </row>
    <row r="465">
      <c r="E465" s="402"/>
    </row>
    <row r="466">
      <c r="E466" s="402"/>
    </row>
    <row r="467">
      <c r="E467" s="402"/>
    </row>
    <row r="468">
      <c r="E468" s="402"/>
    </row>
    <row r="469">
      <c r="E469" s="402"/>
    </row>
    <row r="470">
      <c r="E470" s="402"/>
    </row>
    <row r="471">
      <c r="E471" s="402"/>
    </row>
    <row r="472">
      <c r="E472" s="402"/>
    </row>
    <row r="473">
      <c r="E473" s="402"/>
    </row>
    <row r="474">
      <c r="E474" s="402"/>
    </row>
    <row r="475">
      <c r="E475" s="402"/>
    </row>
    <row r="476">
      <c r="E476" s="402"/>
    </row>
    <row r="477">
      <c r="E477" s="402"/>
    </row>
    <row r="478">
      <c r="E478" s="402"/>
    </row>
    <row r="479">
      <c r="E479" s="402"/>
    </row>
    <row r="480">
      <c r="E480" s="402"/>
    </row>
    <row r="481">
      <c r="E481" s="402"/>
    </row>
    <row r="482">
      <c r="E482" s="402"/>
    </row>
    <row r="483">
      <c r="E483" s="402"/>
    </row>
    <row r="484">
      <c r="E484" s="402"/>
    </row>
    <row r="485">
      <c r="E485" s="402"/>
    </row>
    <row r="486">
      <c r="E486" s="402"/>
    </row>
    <row r="487">
      <c r="E487" s="402"/>
    </row>
    <row r="488">
      <c r="E488" s="402"/>
    </row>
    <row r="489">
      <c r="E489" s="402"/>
    </row>
    <row r="490">
      <c r="E490" s="402"/>
    </row>
    <row r="491">
      <c r="E491" s="402"/>
    </row>
    <row r="492">
      <c r="E492" s="402"/>
    </row>
    <row r="493">
      <c r="E493" s="402"/>
    </row>
    <row r="494">
      <c r="E494" s="402"/>
    </row>
    <row r="495">
      <c r="E495" s="402"/>
    </row>
    <row r="496">
      <c r="E496" s="402"/>
    </row>
    <row r="497">
      <c r="E497" s="402"/>
    </row>
    <row r="498">
      <c r="E498" s="402"/>
    </row>
    <row r="499">
      <c r="E499" s="402"/>
    </row>
    <row r="500">
      <c r="E500" s="402"/>
    </row>
    <row r="501">
      <c r="E501" s="402"/>
    </row>
    <row r="502">
      <c r="E502" s="402"/>
    </row>
    <row r="503">
      <c r="E503" s="402"/>
    </row>
    <row r="504">
      <c r="E504" s="402"/>
    </row>
    <row r="505">
      <c r="E505" s="402"/>
    </row>
    <row r="506">
      <c r="E506" s="402"/>
    </row>
    <row r="507">
      <c r="E507" s="402"/>
    </row>
    <row r="508">
      <c r="E508" s="402"/>
    </row>
    <row r="509">
      <c r="E509" s="402"/>
    </row>
    <row r="510">
      <c r="E510" s="402"/>
    </row>
    <row r="511">
      <c r="E511" s="402"/>
    </row>
    <row r="512">
      <c r="E512" s="402"/>
    </row>
    <row r="513">
      <c r="E513" s="402"/>
    </row>
    <row r="514">
      <c r="E514" s="402"/>
    </row>
    <row r="515">
      <c r="E515" s="402"/>
    </row>
    <row r="516">
      <c r="E516" s="402"/>
    </row>
    <row r="517">
      <c r="E517" s="402"/>
    </row>
    <row r="518">
      <c r="E518" s="402"/>
    </row>
    <row r="519">
      <c r="E519" s="402"/>
    </row>
    <row r="520">
      <c r="E520" s="402"/>
    </row>
    <row r="521">
      <c r="E521" s="402"/>
    </row>
    <row r="522">
      <c r="E522" s="402"/>
    </row>
    <row r="523">
      <c r="E523" s="402"/>
    </row>
    <row r="524">
      <c r="E524" s="402"/>
    </row>
    <row r="525">
      <c r="E525" s="402"/>
    </row>
    <row r="526">
      <c r="E526" s="402"/>
    </row>
    <row r="527">
      <c r="E527" s="402"/>
    </row>
    <row r="528">
      <c r="E528" s="402"/>
    </row>
    <row r="529">
      <c r="E529" s="402"/>
    </row>
    <row r="530">
      <c r="E530" s="402"/>
    </row>
    <row r="531">
      <c r="E531" s="402"/>
    </row>
    <row r="532">
      <c r="E532" s="402"/>
    </row>
    <row r="533">
      <c r="E533" s="402"/>
    </row>
    <row r="534">
      <c r="E534" s="402"/>
    </row>
    <row r="535">
      <c r="E535" s="402"/>
    </row>
    <row r="536">
      <c r="E536" s="402"/>
    </row>
    <row r="537">
      <c r="E537" s="402"/>
    </row>
    <row r="538">
      <c r="E538" s="402"/>
    </row>
    <row r="539">
      <c r="E539" s="402"/>
    </row>
    <row r="540">
      <c r="E540" s="402"/>
    </row>
    <row r="541">
      <c r="E541" s="402"/>
    </row>
    <row r="542">
      <c r="E542" s="402"/>
    </row>
    <row r="543">
      <c r="E543" s="402"/>
    </row>
    <row r="544">
      <c r="E544" s="402"/>
    </row>
    <row r="545">
      <c r="E545" s="402"/>
    </row>
    <row r="546">
      <c r="E546" s="402"/>
    </row>
    <row r="547">
      <c r="E547" s="402"/>
    </row>
    <row r="548">
      <c r="E548" s="402"/>
    </row>
    <row r="549">
      <c r="E549" s="402"/>
    </row>
    <row r="550">
      <c r="E550" s="402"/>
    </row>
    <row r="551">
      <c r="E551" s="402"/>
    </row>
    <row r="552">
      <c r="E552" s="402"/>
    </row>
    <row r="553">
      <c r="E553" s="402"/>
    </row>
    <row r="554">
      <c r="E554" s="402"/>
    </row>
    <row r="555">
      <c r="E555" s="402"/>
    </row>
    <row r="556">
      <c r="E556" s="402"/>
    </row>
    <row r="557">
      <c r="E557" s="402"/>
    </row>
    <row r="558">
      <c r="E558" s="402"/>
    </row>
    <row r="559">
      <c r="E559" s="402"/>
    </row>
    <row r="560">
      <c r="E560" s="402"/>
    </row>
    <row r="561">
      <c r="E561" s="402"/>
    </row>
    <row r="562">
      <c r="E562" s="402"/>
    </row>
    <row r="563">
      <c r="E563" s="402"/>
    </row>
    <row r="564">
      <c r="E564" s="402"/>
    </row>
    <row r="565">
      <c r="E565" s="402"/>
    </row>
    <row r="566">
      <c r="E566" s="402"/>
    </row>
    <row r="567">
      <c r="E567" s="402"/>
    </row>
    <row r="568">
      <c r="E568" s="402"/>
    </row>
    <row r="569">
      <c r="E569" s="402"/>
    </row>
    <row r="570">
      <c r="E570" s="402"/>
    </row>
    <row r="571">
      <c r="E571" s="402"/>
    </row>
    <row r="572">
      <c r="E572" s="402"/>
    </row>
    <row r="573">
      <c r="E573" s="402"/>
    </row>
    <row r="574">
      <c r="E574" s="402"/>
    </row>
    <row r="575">
      <c r="E575" s="402"/>
    </row>
    <row r="576">
      <c r="E576" s="402"/>
    </row>
    <row r="577">
      <c r="E577" s="402"/>
    </row>
    <row r="578">
      <c r="E578" s="402"/>
    </row>
    <row r="579">
      <c r="E579" s="402"/>
    </row>
    <row r="580">
      <c r="E580" s="402"/>
    </row>
    <row r="581">
      <c r="E581" s="402"/>
    </row>
    <row r="582">
      <c r="E582" s="402"/>
    </row>
    <row r="583">
      <c r="E583" s="402"/>
    </row>
    <row r="584">
      <c r="E584" s="402"/>
    </row>
    <row r="585">
      <c r="E585" s="402"/>
    </row>
    <row r="586">
      <c r="E586" s="402"/>
    </row>
    <row r="587">
      <c r="E587" s="402"/>
    </row>
    <row r="588">
      <c r="E588" s="402"/>
    </row>
    <row r="589">
      <c r="E589" s="402"/>
    </row>
    <row r="590">
      <c r="E590" s="402"/>
    </row>
    <row r="591">
      <c r="E591" s="402"/>
    </row>
    <row r="592">
      <c r="E592" s="402"/>
    </row>
    <row r="593">
      <c r="E593" s="402"/>
    </row>
    <row r="594">
      <c r="E594" s="402"/>
    </row>
    <row r="595">
      <c r="E595" s="402"/>
    </row>
    <row r="596">
      <c r="E596" s="402"/>
    </row>
    <row r="597">
      <c r="E597" s="402"/>
    </row>
    <row r="598">
      <c r="E598" s="402"/>
    </row>
    <row r="599">
      <c r="E599" s="402"/>
    </row>
    <row r="600">
      <c r="E600" s="402"/>
    </row>
    <row r="601">
      <c r="E601" s="402"/>
    </row>
    <row r="602">
      <c r="E602" s="402"/>
    </row>
    <row r="603">
      <c r="E603" s="402"/>
    </row>
    <row r="604">
      <c r="E604" s="402"/>
    </row>
    <row r="605">
      <c r="E605" s="402"/>
    </row>
    <row r="606">
      <c r="E606" s="402"/>
    </row>
    <row r="607">
      <c r="E607" s="402"/>
    </row>
    <row r="608">
      <c r="E608" s="402"/>
    </row>
    <row r="609">
      <c r="E609" s="402"/>
    </row>
    <row r="610">
      <c r="E610" s="402"/>
    </row>
    <row r="611">
      <c r="E611" s="402"/>
    </row>
    <row r="612">
      <c r="E612" s="402"/>
    </row>
    <row r="613">
      <c r="E613" s="402"/>
    </row>
    <row r="614">
      <c r="E614" s="402"/>
    </row>
    <row r="615">
      <c r="E615" s="402"/>
    </row>
    <row r="616">
      <c r="E616" s="402"/>
    </row>
    <row r="617">
      <c r="E617" s="402"/>
    </row>
    <row r="618">
      <c r="E618" s="402"/>
    </row>
    <row r="619">
      <c r="E619" s="402"/>
    </row>
    <row r="620">
      <c r="E620" s="402"/>
    </row>
    <row r="621">
      <c r="E621" s="402"/>
    </row>
    <row r="622">
      <c r="E622" s="402"/>
    </row>
    <row r="623">
      <c r="E623" s="402"/>
    </row>
    <row r="624">
      <c r="E624" s="402"/>
    </row>
    <row r="625">
      <c r="E625" s="402"/>
    </row>
    <row r="626">
      <c r="E626" s="402"/>
    </row>
    <row r="627">
      <c r="E627" s="402"/>
    </row>
    <row r="628">
      <c r="E628" s="402"/>
    </row>
    <row r="629">
      <c r="E629" s="402"/>
    </row>
    <row r="630">
      <c r="E630" s="402"/>
    </row>
    <row r="631">
      <c r="E631" s="402"/>
    </row>
    <row r="632">
      <c r="E632" s="402"/>
    </row>
    <row r="633">
      <c r="E633" s="402"/>
    </row>
    <row r="634">
      <c r="E634" s="402"/>
    </row>
    <row r="635">
      <c r="E635" s="402"/>
    </row>
    <row r="636">
      <c r="E636" s="402"/>
    </row>
    <row r="637">
      <c r="E637" s="402"/>
    </row>
    <row r="638">
      <c r="E638" s="402"/>
    </row>
    <row r="639">
      <c r="E639" s="402"/>
    </row>
    <row r="640">
      <c r="E640" s="402"/>
    </row>
    <row r="641">
      <c r="E641" s="402"/>
    </row>
    <row r="642">
      <c r="E642" s="402"/>
    </row>
    <row r="643">
      <c r="E643" s="402"/>
    </row>
    <row r="644">
      <c r="E644" s="402"/>
    </row>
    <row r="645">
      <c r="E645" s="402"/>
    </row>
    <row r="646">
      <c r="E646" s="402"/>
    </row>
    <row r="647">
      <c r="E647" s="402"/>
    </row>
    <row r="648">
      <c r="E648" s="402"/>
    </row>
    <row r="649">
      <c r="E649" s="402"/>
    </row>
    <row r="650">
      <c r="E650" s="402"/>
    </row>
    <row r="651">
      <c r="E651" s="402"/>
    </row>
    <row r="652">
      <c r="E652" s="402"/>
    </row>
    <row r="653">
      <c r="E653" s="402"/>
    </row>
    <row r="654">
      <c r="E654" s="402"/>
    </row>
    <row r="655">
      <c r="E655" s="402"/>
    </row>
    <row r="656">
      <c r="E656" s="402"/>
    </row>
    <row r="657">
      <c r="E657" s="402"/>
    </row>
    <row r="658">
      <c r="E658" s="402"/>
    </row>
    <row r="659">
      <c r="E659" s="402"/>
    </row>
    <row r="660">
      <c r="E660" s="402"/>
    </row>
    <row r="661">
      <c r="E661" s="402"/>
    </row>
    <row r="662">
      <c r="E662" s="402"/>
    </row>
    <row r="663">
      <c r="E663" s="402"/>
    </row>
    <row r="664">
      <c r="E664" s="402"/>
    </row>
    <row r="665">
      <c r="E665" s="402"/>
    </row>
    <row r="666">
      <c r="E666" s="402"/>
    </row>
    <row r="667">
      <c r="E667" s="402"/>
    </row>
    <row r="668">
      <c r="E668" s="402"/>
    </row>
    <row r="669">
      <c r="E669" s="402"/>
    </row>
    <row r="670">
      <c r="E670" s="402"/>
    </row>
    <row r="671">
      <c r="E671" s="402"/>
    </row>
    <row r="672">
      <c r="E672" s="402"/>
    </row>
    <row r="673">
      <c r="E673" s="402"/>
    </row>
    <row r="674">
      <c r="E674" s="402"/>
    </row>
    <row r="675">
      <c r="E675" s="402"/>
    </row>
    <row r="676">
      <c r="E676" s="402"/>
    </row>
    <row r="677">
      <c r="E677" s="402"/>
    </row>
    <row r="678">
      <c r="E678" s="402"/>
    </row>
    <row r="679">
      <c r="E679" s="402"/>
    </row>
    <row r="680">
      <c r="E680" s="402"/>
    </row>
    <row r="681">
      <c r="E681" s="402"/>
    </row>
    <row r="682">
      <c r="E682" s="402"/>
    </row>
    <row r="683">
      <c r="E683" s="402"/>
    </row>
    <row r="684">
      <c r="E684" s="402"/>
    </row>
    <row r="685">
      <c r="E685" s="402"/>
    </row>
    <row r="686">
      <c r="E686" s="402"/>
    </row>
    <row r="687">
      <c r="E687" s="402"/>
    </row>
    <row r="688">
      <c r="E688" s="402"/>
    </row>
    <row r="689">
      <c r="E689" s="402"/>
    </row>
    <row r="690">
      <c r="E690" s="402"/>
    </row>
    <row r="691">
      <c r="E691" s="402"/>
    </row>
    <row r="692">
      <c r="E692" s="402"/>
    </row>
    <row r="693">
      <c r="E693" s="402"/>
    </row>
    <row r="694">
      <c r="E694" s="402"/>
    </row>
    <row r="695">
      <c r="E695" s="402"/>
    </row>
    <row r="696">
      <c r="E696" s="402"/>
    </row>
    <row r="697">
      <c r="E697" s="402"/>
    </row>
    <row r="698">
      <c r="E698" s="402"/>
    </row>
    <row r="699">
      <c r="E699" s="402"/>
    </row>
    <row r="700">
      <c r="E700" s="402"/>
    </row>
    <row r="701">
      <c r="E701" s="402"/>
    </row>
    <row r="702">
      <c r="E702" s="402"/>
    </row>
    <row r="703">
      <c r="E703" s="402"/>
    </row>
    <row r="704">
      <c r="E704" s="402"/>
    </row>
    <row r="705">
      <c r="E705" s="402"/>
    </row>
    <row r="706">
      <c r="E706" s="402"/>
    </row>
    <row r="707">
      <c r="E707" s="402"/>
    </row>
    <row r="708">
      <c r="E708" s="402"/>
    </row>
    <row r="709">
      <c r="E709" s="402"/>
    </row>
    <row r="710">
      <c r="E710" s="402"/>
    </row>
    <row r="711">
      <c r="E711" s="402"/>
    </row>
    <row r="712">
      <c r="E712" s="402"/>
    </row>
    <row r="713">
      <c r="E713" s="402"/>
    </row>
    <row r="714">
      <c r="E714" s="402"/>
    </row>
    <row r="715">
      <c r="E715" s="402"/>
    </row>
    <row r="716">
      <c r="E716" s="402"/>
    </row>
    <row r="717">
      <c r="E717" s="402"/>
    </row>
    <row r="718">
      <c r="E718" s="402"/>
    </row>
    <row r="719">
      <c r="E719" s="402"/>
    </row>
    <row r="720">
      <c r="E720" s="402"/>
    </row>
    <row r="721">
      <c r="E721" s="402"/>
    </row>
    <row r="722">
      <c r="E722" s="402"/>
    </row>
    <row r="723">
      <c r="E723" s="402"/>
    </row>
    <row r="724">
      <c r="E724" s="402"/>
    </row>
    <row r="725">
      <c r="E725" s="402"/>
    </row>
    <row r="726">
      <c r="E726" s="402"/>
    </row>
    <row r="727">
      <c r="E727" s="402"/>
    </row>
    <row r="728">
      <c r="E728" s="402"/>
    </row>
    <row r="729">
      <c r="E729" s="402"/>
    </row>
    <row r="730">
      <c r="E730" s="402"/>
    </row>
    <row r="731">
      <c r="E731" s="402"/>
    </row>
    <row r="732">
      <c r="E732" s="402"/>
    </row>
    <row r="733">
      <c r="E733" s="402"/>
    </row>
    <row r="734">
      <c r="E734" s="402"/>
    </row>
    <row r="735">
      <c r="E735" s="402"/>
    </row>
    <row r="736">
      <c r="E736" s="402"/>
    </row>
    <row r="737">
      <c r="E737" s="402"/>
    </row>
    <row r="738">
      <c r="E738" s="402"/>
    </row>
    <row r="739">
      <c r="E739" s="402"/>
    </row>
    <row r="740">
      <c r="E740" s="402"/>
    </row>
    <row r="741">
      <c r="E741" s="402"/>
    </row>
    <row r="742">
      <c r="E742" s="402"/>
    </row>
    <row r="743">
      <c r="E743" s="402"/>
    </row>
    <row r="744">
      <c r="E744" s="402"/>
    </row>
    <row r="745">
      <c r="E745" s="402"/>
    </row>
    <row r="746">
      <c r="E746" s="402"/>
    </row>
    <row r="747">
      <c r="E747" s="402"/>
    </row>
    <row r="748">
      <c r="E748" s="402"/>
    </row>
    <row r="749">
      <c r="E749" s="402"/>
    </row>
    <row r="750">
      <c r="E750" s="402"/>
    </row>
    <row r="751">
      <c r="E751" s="402"/>
    </row>
    <row r="752">
      <c r="E752" s="402"/>
    </row>
    <row r="753">
      <c r="E753" s="402"/>
    </row>
    <row r="754">
      <c r="E754" s="402"/>
    </row>
    <row r="755">
      <c r="E755" s="402"/>
    </row>
    <row r="756">
      <c r="E756" s="402"/>
    </row>
    <row r="757">
      <c r="E757" s="402"/>
    </row>
    <row r="758">
      <c r="E758" s="402"/>
    </row>
    <row r="759">
      <c r="E759" s="402"/>
    </row>
    <row r="760">
      <c r="E760" s="402"/>
    </row>
    <row r="761">
      <c r="E761" s="402"/>
    </row>
    <row r="762">
      <c r="E762" s="402"/>
    </row>
    <row r="763">
      <c r="E763" s="402"/>
    </row>
    <row r="764">
      <c r="E764" s="402"/>
    </row>
    <row r="765">
      <c r="E765" s="402"/>
    </row>
    <row r="766">
      <c r="E766" s="402"/>
    </row>
    <row r="767">
      <c r="E767" s="402"/>
    </row>
    <row r="768">
      <c r="E768" s="402"/>
    </row>
    <row r="769">
      <c r="E769" s="402"/>
    </row>
    <row r="770">
      <c r="E770" s="402"/>
    </row>
    <row r="771">
      <c r="E771" s="402"/>
    </row>
    <row r="772">
      <c r="E772" s="402"/>
    </row>
    <row r="773">
      <c r="E773" s="402"/>
    </row>
    <row r="774">
      <c r="E774" s="402"/>
    </row>
    <row r="775">
      <c r="E775" s="402"/>
    </row>
    <row r="776">
      <c r="E776" s="402"/>
    </row>
    <row r="777">
      <c r="E777" s="402"/>
    </row>
    <row r="778">
      <c r="E778" s="402"/>
    </row>
    <row r="779">
      <c r="E779" s="402"/>
    </row>
    <row r="780">
      <c r="E780" s="402"/>
    </row>
    <row r="781">
      <c r="E781" s="402"/>
    </row>
    <row r="782">
      <c r="E782" s="402"/>
    </row>
    <row r="783">
      <c r="E783" s="402"/>
    </row>
    <row r="784">
      <c r="E784" s="402"/>
    </row>
    <row r="785">
      <c r="E785" s="402"/>
    </row>
    <row r="786">
      <c r="E786" s="402"/>
    </row>
    <row r="787">
      <c r="E787" s="402"/>
    </row>
    <row r="788">
      <c r="E788" s="402"/>
    </row>
    <row r="789">
      <c r="E789" s="402"/>
    </row>
    <row r="790">
      <c r="E790" s="402"/>
    </row>
    <row r="791">
      <c r="E791" s="402"/>
    </row>
    <row r="792">
      <c r="E792" s="402"/>
    </row>
    <row r="793">
      <c r="E793" s="402"/>
    </row>
    <row r="794">
      <c r="E794" s="402"/>
    </row>
    <row r="795">
      <c r="E795" s="402"/>
    </row>
    <row r="796">
      <c r="E796" s="402"/>
    </row>
    <row r="797">
      <c r="E797" s="402"/>
    </row>
    <row r="798">
      <c r="E798" s="402"/>
    </row>
    <row r="799">
      <c r="E799" s="402"/>
    </row>
    <row r="800">
      <c r="E800" s="402"/>
    </row>
    <row r="801">
      <c r="E801" s="402"/>
    </row>
    <row r="802">
      <c r="E802" s="402"/>
    </row>
    <row r="803">
      <c r="E803" s="402"/>
    </row>
    <row r="804">
      <c r="E804" s="402"/>
    </row>
    <row r="805">
      <c r="E805" s="402"/>
    </row>
    <row r="806">
      <c r="E806" s="402"/>
    </row>
    <row r="807">
      <c r="E807" s="402"/>
    </row>
    <row r="808">
      <c r="E808" s="402"/>
    </row>
    <row r="809">
      <c r="E809" s="402"/>
    </row>
    <row r="810">
      <c r="E810" s="402"/>
    </row>
    <row r="811">
      <c r="E811" s="402"/>
    </row>
    <row r="812">
      <c r="E812" s="402"/>
    </row>
    <row r="813">
      <c r="E813" s="402"/>
    </row>
    <row r="814">
      <c r="E814" s="402"/>
    </row>
    <row r="815">
      <c r="E815" s="402"/>
    </row>
    <row r="816">
      <c r="E816" s="402"/>
    </row>
    <row r="817">
      <c r="E817" s="402"/>
    </row>
    <row r="818">
      <c r="E818" s="402"/>
    </row>
    <row r="819">
      <c r="E819" s="402"/>
    </row>
    <row r="820">
      <c r="E820" s="402"/>
    </row>
    <row r="821">
      <c r="E821" s="402"/>
    </row>
    <row r="822">
      <c r="E822" s="402"/>
    </row>
    <row r="823">
      <c r="E823" s="402"/>
    </row>
    <row r="824">
      <c r="E824" s="402"/>
    </row>
    <row r="825">
      <c r="E825" s="402"/>
    </row>
    <row r="826">
      <c r="E826" s="402"/>
    </row>
    <row r="827">
      <c r="E827" s="402"/>
    </row>
    <row r="828">
      <c r="E828" s="402"/>
    </row>
    <row r="829">
      <c r="E829" s="402"/>
    </row>
    <row r="830">
      <c r="E830" s="402"/>
    </row>
    <row r="831">
      <c r="E831" s="402"/>
    </row>
    <row r="832">
      <c r="E832" s="402"/>
    </row>
    <row r="833">
      <c r="E833" s="402"/>
    </row>
    <row r="834">
      <c r="E834" s="402"/>
    </row>
    <row r="835">
      <c r="E835" s="402"/>
    </row>
    <row r="836">
      <c r="E836" s="402"/>
    </row>
    <row r="837">
      <c r="E837" s="402"/>
    </row>
    <row r="838">
      <c r="E838" s="402"/>
    </row>
    <row r="839">
      <c r="E839" s="402"/>
    </row>
    <row r="840">
      <c r="E840" s="402"/>
    </row>
    <row r="841">
      <c r="E841" s="402"/>
    </row>
    <row r="842">
      <c r="E842" s="402"/>
    </row>
    <row r="843">
      <c r="E843" s="402"/>
    </row>
    <row r="844">
      <c r="E844" s="402"/>
    </row>
    <row r="845">
      <c r="E845" s="402"/>
    </row>
    <row r="846">
      <c r="E846" s="402"/>
    </row>
    <row r="847">
      <c r="E847" s="402"/>
    </row>
    <row r="848">
      <c r="E848" s="402"/>
    </row>
    <row r="849">
      <c r="E849" s="402"/>
    </row>
    <row r="850">
      <c r="E850" s="402"/>
    </row>
    <row r="851">
      <c r="E851" s="402"/>
    </row>
    <row r="852">
      <c r="E852" s="402"/>
    </row>
    <row r="853">
      <c r="E853" s="402"/>
    </row>
    <row r="854">
      <c r="E854" s="402"/>
    </row>
    <row r="855">
      <c r="E855" s="402"/>
    </row>
    <row r="856">
      <c r="E856" s="402"/>
    </row>
    <row r="857">
      <c r="E857" s="402"/>
    </row>
    <row r="858">
      <c r="E858" s="402"/>
    </row>
    <row r="859">
      <c r="E859" s="402"/>
    </row>
    <row r="860">
      <c r="E860" s="402"/>
    </row>
    <row r="861">
      <c r="E861" s="402"/>
    </row>
    <row r="862">
      <c r="E862" s="402"/>
    </row>
    <row r="863">
      <c r="E863" s="402"/>
    </row>
    <row r="864">
      <c r="E864" s="402"/>
    </row>
    <row r="865">
      <c r="E865" s="402"/>
    </row>
    <row r="866">
      <c r="E866" s="402"/>
    </row>
    <row r="867">
      <c r="E867" s="402"/>
    </row>
    <row r="868">
      <c r="E868" s="402"/>
    </row>
    <row r="869">
      <c r="E869" s="402"/>
    </row>
    <row r="870">
      <c r="E870" s="402"/>
    </row>
    <row r="871">
      <c r="E871" s="402"/>
    </row>
    <row r="872">
      <c r="E872" s="402"/>
    </row>
    <row r="873">
      <c r="E873" s="402"/>
    </row>
    <row r="874">
      <c r="E874" s="402"/>
    </row>
    <row r="875">
      <c r="E875" s="402"/>
    </row>
    <row r="876">
      <c r="E876" s="402"/>
    </row>
    <row r="877">
      <c r="E877" s="402"/>
    </row>
    <row r="878">
      <c r="E878" s="402"/>
    </row>
    <row r="879">
      <c r="E879" s="402"/>
    </row>
    <row r="880">
      <c r="E880" s="402"/>
    </row>
    <row r="881">
      <c r="E881" s="402"/>
    </row>
    <row r="882">
      <c r="E882" s="402"/>
    </row>
    <row r="883">
      <c r="E883" s="402"/>
    </row>
    <row r="884">
      <c r="E884" s="402"/>
    </row>
    <row r="885">
      <c r="E885" s="402"/>
    </row>
    <row r="886">
      <c r="E886" s="402"/>
    </row>
    <row r="887">
      <c r="E887" s="402"/>
    </row>
    <row r="888">
      <c r="E888" s="402"/>
    </row>
    <row r="889">
      <c r="E889" s="402"/>
    </row>
    <row r="890">
      <c r="E890" s="402"/>
    </row>
    <row r="891">
      <c r="E891" s="402"/>
    </row>
    <row r="892">
      <c r="E892" s="402"/>
    </row>
    <row r="893">
      <c r="E893" s="402"/>
    </row>
    <row r="894">
      <c r="E894" s="402"/>
    </row>
    <row r="895">
      <c r="E895" s="402"/>
    </row>
    <row r="896">
      <c r="E896" s="402"/>
    </row>
    <row r="897">
      <c r="E897" s="402"/>
    </row>
    <row r="898">
      <c r="E898" s="402"/>
    </row>
    <row r="899">
      <c r="E899" s="402"/>
    </row>
    <row r="900">
      <c r="E900" s="402"/>
    </row>
    <row r="901">
      <c r="E901" s="402"/>
    </row>
    <row r="902">
      <c r="E902" s="402"/>
    </row>
    <row r="903">
      <c r="E903" s="402"/>
    </row>
    <row r="904">
      <c r="E904" s="402"/>
    </row>
    <row r="905">
      <c r="E905" s="402"/>
    </row>
    <row r="906">
      <c r="E906" s="402"/>
    </row>
    <row r="907">
      <c r="E907" s="402"/>
    </row>
    <row r="908">
      <c r="E908" s="402"/>
    </row>
    <row r="909">
      <c r="E909" s="402"/>
    </row>
    <row r="910">
      <c r="E910" s="402"/>
    </row>
    <row r="911">
      <c r="E911" s="402"/>
    </row>
    <row r="912">
      <c r="E912" s="402"/>
    </row>
    <row r="913">
      <c r="E913" s="402"/>
    </row>
    <row r="914">
      <c r="E914" s="402"/>
    </row>
    <row r="915">
      <c r="E915" s="402"/>
    </row>
    <row r="916">
      <c r="E916" s="402"/>
    </row>
    <row r="917">
      <c r="E917" s="402"/>
    </row>
    <row r="918">
      <c r="E918" s="402"/>
    </row>
    <row r="919">
      <c r="E919" s="402"/>
    </row>
    <row r="920">
      <c r="E920" s="402"/>
    </row>
    <row r="921">
      <c r="E921" s="402"/>
    </row>
    <row r="922">
      <c r="E922" s="402"/>
    </row>
    <row r="923">
      <c r="E923" s="402"/>
    </row>
    <row r="924">
      <c r="E924" s="402"/>
    </row>
    <row r="925">
      <c r="E925" s="402"/>
    </row>
    <row r="926">
      <c r="E926" s="402"/>
    </row>
    <row r="927">
      <c r="E927" s="402"/>
    </row>
    <row r="928">
      <c r="E928" s="402"/>
    </row>
    <row r="929">
      <c r="E929" s="402"/>
    </row>
    <row r="930">
      <c r="E930" s="402"/>
    </row>
    <row r="931">
      <c r="E931" s="402"/>
    </row>
    <row r="932">
      <c r="E932" s="402"/>
    </row>
    <row r="933">
      <c r="E933" s="402"/>
    </row>
    <row r="934">
      <c r="E934" s="402"/>
    </row>
    <row r="935">
      <c r="E935" s="402"/>
    </row>
    <row r="936">
      <c r="E936" s="402"/>
    </row>
    <row r="937">
      <c r="E937" s="402"/>
    </row>
    <row r="938">
      <c r="E938" s="402"/>
    </row>
    <row r="939">
      <c r="E939" s="402"/>
    </row>
    <row r="940">
      <c r="E940" s="402"/>
    </row>
    <row r="941">
      <c r="E941" s="402"/>
    </row>
    <row r="942">
      <c r="E942" s="402"/>
    </row>
    <row r="943">
      <c r="E943" s="402"/>
    </row>
    <row r="944">
      <c r="E944" s="402"/>
    </row>
    <row r="945">
      <c r="E945" s="402"/>
    </row>
    <row r="946">
      <c r="E946" s="402"/>
    </row>
    <row r="947">
      <c r="E947" s="402"/>
    </row>
    <row r="948">
      <c r="E948" s="402"/>
    </row>
    <row r="949">
      <c r="E949" s="402"/>
    </row>
    <row r="950">
      <c r="E950" s="402"/>
    </row>
    <row r="951">
      <c r="E951" s="402"/>
    </row>
    <row r="952">
      <c r="E952" s="402"/>
    </row>
    <row r="953">
      <c r="E953" s="402"/>
    </row>
    <row r="954">
      <c r="E954" s="402"/>
    </row>
    <row r="955">
      <c r="E955" s="402"/>
    </row>
    <row r="956">
      <c r="E956" s="402"/>
    </row>
    <row r="957">
      <c r="E957" s="402"/>
    </row>
    <row r="958">
      <c r="E958" s="402"/>
    </row>
    <row r="959">
      <c r="E959" s="402"/>
    </row>
    <row r="960">
      <c r="E960" s="402"/>
    </row>
    <row r="961">
      <c r="E961" s="402"/>
    </row>
    <row r="962">
      <c r="E962" s="402"/>
    </row>
    <row r="963">
      <c r="E963" s="402"/>
    </row>
    <row r="964">
      <c r="E964" s="402"/>
    </row>
    <row r="965">
      <c r="E965" s="402"/>
    </row>
    <row r="966">
      <c r="E966" s="402"/>
    </row>
    <row r="967">
      <c r="E967" s="402"/>
    </row>
    <row r="968">
      <c r="E968" s="402"/>
    </row>
    <row r="969">
      <c r="E969" s="402"/>
    </row>
    <row r="970">
      <c r="E970" s="402"/>
    </row>
    <row r="971">
      <c r="E971" s="402"/>
    </row>
    <row r="972">
      <c r="E972" s="402"/>
    </row>
    <row r="973">
      <c r="E973" s="402"/>
    </row>
    <row r="974">
      <c r="E974" s="402"/>
    </row>
    <row r="975">
      <c r="E975" s="402"/>
    </row>
    <row r="976">
      <c r="E976" s="402"/>
    </row>
    <row r="977">
      <c r="E977" s="402"/>
    </row>
    <row r="978">
      <c r="E978" s="402"/>
    </row>
    <row r="979">
      <c r="E979" s="402"/>
    </row>
    <row r="980">
      <c r="E980" s="402"/>
    </row>
    <row r="981">
      <c r="E981" s="402"/>
    </row>
    <row r="982">
      <c r="E982" s="402"/>
    </row>
    <row r="983">
      <c r="E983" s="402"/>
    </row>
    <row r="984">
      <c r="E984" s="402"/>
    </row>
    <row r="985">
      <c r="E985" s="402"/>
    </row>
    <row r="986">
      <c r="E986" s="402"/>
    </row>
    <row r="987">
      <c r="E987" s="402"/>
    </row>
    <row r="988">
      <c r="E988" s="402"/>
    </row>
    <row r="989">
      <c r="E989" s="402"/>
    </row>
    <row r="990">
      <c r="E990" s="402"/>
    </row>
    <row r="991">
      <c r="E991" s="402"/>
    </row>
    <row r="992">
      <c r="E992" s="402"/>
    </row>
    <row r="993">
      <c r="E993" s="402"/>
    </row>
    <row r="994">
      <c r="E994" s="402"/>
    </row>
    <row r="995">
      <c r="E995" s="402"/>
    </row>
    <row r="996">
      <c r="E996" s="402"/>
    </row>
    <row r="997">
      <c r="E997" s="402"/>
    </row>
    <row r="998">
      <c r="E998" s="402"/>
    </row>
    <row r="999">
      <c r="E999" s="402"/>
    </row>
    <row r="1000">
      <c r="E1000" s="402"/>
    </row>
  </sheetData>
  <mergeCells count="3">
    <mergeCell ref="P107:Q107"/>
    <mergeCell ref="Q31:R31"/>
    <mergeCell ref="Q33:R33"/>
  </mergeCells>
  <hyperlinks>
    <hyperlink r:id="rId2" ref="O2"/>
    <hyperlink r:id="rId3" ref="O3"/>
    <hyperlink r:id="rId4" ref="O4"/>
    <hyperlink r:id="rId5" ref="O5"/>
    <hyperlink r:id="rId6" ref="O6"/>
    <hyperlink r:id="rId7" ref="O8"/>
    <hyperlink r:id="rId8" ref="O9"/>
    <hyperlink r:id="rId9" ref="O10"/>
    <hyperlink r:id="rId10" ref="O11"/>
    <hyperlink r:id="rId11" ref="O12"/>
    <hyperlink r:id="rId12" ref="O13"/>
    <hyperlink r:id="rId13" ref="O14"/>
    <hyperlink r:id="rId14" ref="O15"/>
    <hyperlink r:id="rId15" ref="O16"/>
    <hyperlink r:id="rId16" ref="O17"/>
    <hyperlink r:id="rId17" ref="O18"/>
    <hyperlink r:id="rId18" ref="O19"/>
    <hyperlink r:id="rId19" ref="O20"/>
    <hyperlink r:id="rId20" ref="O21"/>
    <hyperlink r:id="rId21" ref="O22"/>
    <hyperlink r:id="rId22" ref="O23"/>
    <hyperlink r:id="rId23" ref="O24"/>
    <hyperlink r:id="rId24" ref="O25"/>
    <hyperlink r:id="rId25" ref="O26"/>
    <hyperlink r:id="rId26" ref="O27"/>
    <hyperlink r:id="rId27" ref="O28"/>
    <hyperlink r:id="rId28" ref="O29"/>
    <hyperlink r:id="rId29" ref="O30"/>
    <hyperlink r:id="rId30" ref="O31"/>
    <hyperlink r:id="rId31" ref="O32"/>
    <hyperlink r:id="rId32" ref="O33"/>
    <hyperlink r:id="rId33" ref="O34"/>
    <hyperlink r:id="rId34" ref="O35"/>
    <hyperlink r:id="rId35" ref="O36"/>
    <hyperlink r:id="rId36" ref="O38"/>
    <hyperlink r:id="rId37" ref="O39"/>
    <hyperlink r:id="rId38" ref="O40"/>
    <hyperlink r:id="rId39" ref="O41"/>
    <hyperlink r:id="rId40" ref="O42"/>
    <hyperlink r:id="rId41" ref="O43"/>
    <hyperlink r:id="rId42" ref="O44"/>
    <hyperlink r:id="rId43" ref="O46"/>
    <hyperlink r:id="rId44" ref="O47"/>
    <hyperlink r:id="rId45" ref="O48"/>
    <hyperlink r:id="rId46" ref="O50"/>
    <hyperlink r:id="rId47" ref="O54"/>
    <hyperlink r:id="rId48" ref="O55"/>
    <hyperlink r:id="rId49" ref="O56"/>
    <hyperlink r:id="rId50" ref="O57"/>
    <hyperlink r:id="rId51" ref="O58"/>
    <hyperlink r:id="rId52" ref="O59"/>
    <hyperlink r:id="rId53" ref="O60"/>
    <hyperlink r:id="rId54" ref="O61"/>
    <hyperlink r:id="rId55" ref="O62"/>
    <hyperlink r:id="rId56" ref="O63"/>
    <hyperlink r:id="rId57" ref="O76"/>
    <hyperlink r:id="rId58" ref="O83"/>
    <hyperlink r:id="rId59" ref="O84"/>
    <hyperlink r:id="rId60" ref="O86"/>
    <hyperlink r:id="rId61" ref="O87"/>
    <hyperlink r:id="rId62" ref="O88"/>
    <hyperlink r:id="rId63" ref="O89"/>
    <hyperlink r:id="rId64" ref="O90"/>
    <hyperlink r:id="rId65" ref="O91"/>
    <hyperlink r:id="rId66" ref="O92"/>
    <hyperlink r:id="rId67" ref="O93"/>
    <hyperlink r:id="rId68" ref="O94"/>
    <hyperlink r:id="rId69" ref="O95"/>
    <hyperlink r:id="rId70" ref="O96"/>
    <hyperlink r:id="rId71" ref="O97"/>
    <hyperlink r:id="rId72" ref="O98"/>
    <hyperlink r:id="rId73" ref="O99"/>
    <hyperlink r:id="rId74" ref="O100"/>
    <hyperlink r:id="rId75" ref="O101"/>
    <hyperlink r:id="rId76" ref="O102"/>
    <hyperlink r:id="rId77" ref="O103"/>
    <hyperlink r:id="rId78" ref="O104"/>
  </hyperlinks>
  <drawing r:id="rId79"/>
  <legacyDrawing r:id="rId80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14"/>
    <col customWidth="1" min="2" max="2" width="20.57"/>
    <col customWidth="1" min="3" max="3" width="17.14"/>
    <col customWidth="1" min="4" max="4" width="21.0"/>
  </cols>
  <sheetData>
    <row r="1">
      <c r="A1" s="280" t="s">
        <v>673</v>
      </c>
      <c r="B1" s="280" t="s">
        <v>674</v>
      </c>
      <c r="C1" s="280" t="s">
        <v>675</v>
      </c>
      <c r="D1" s="280" t="s">
        <v>676</v>
      </c>
      <c r="F1" s="280" t="s">
        <v>677</v>
      </c>
    </row>
    <row r="2">
      <c r="A2" s="280" t="s">
        <v>678</v>
      </c>
      <c r="B2" s="280">
        <v>4.0</v>
      </c>
      <c r="D2" s="280">
        <v>6.0</v>
      </c>
      <c r="F2" s="280" t="s">
        <v>679</v>
      </c>
    </row>
    <row r="3">
      <c r="A3" s="280" t="s">
        <v>680</v>
      </c>
      <c r="B3" s="280">
        <v>4.0</v>
      </c>
      <c r="F3" s="280" t="s">
        <v>681</v>
      </c>
    </row>
    <row r="4">
      <c r="A4" s="280" t="s">
        <v>682</v>
      </c>
      <c r="B4" s="280">
        <v>3.0</v>
      </c>
      <c r="F4" s="280" t="s">
        <v>282</v>
      </c>
    </row>
    <row r="5">
      <c r="A5" s="280" t="s">
        <v>683</v>
      </c>
      <c r="B5" s="280">
        <v>4.0</v>
      </c>
      <c r="F5" s="280" t="s">
        <v>684</v>
      </c>
    </row>
    <row r="6">
      <c r="A6" s="280" t="s">
        <v>685</v>
      </c>
      <c r="B6" s="280">
        <v>2.0</v>
      </c>
      <c r="F6" s="280" t="s">
        <v>686</v>
      </c>
    </row>
    <row r="7">
      <c r="A7" s="280" t="s">
        <v>687</v>
      </c>
      <c r="B7" s="280">
        <v>2.0</v>
      </c>
      <c r="F7" s="280" t="s">
        <v>688</v>
      </c>
    </row>
    <row r="8">
      <c r="A8" s="280" t="s">
        <v>689</v>
      </c>
      <c r="B8" s="280">
        <v>2.0</v>
      </c>
      <c r="F8" s="280" t="s">
        <v>690</v>
      </c>
    </row>
    <row r="9">
      <c r="A9" s="280" t="s">
        <v>691</v>
      </c>
      <c r="C9" s="280">
        <v>3.0</v>
      </c>
      <c r="F9" s="280" t="s">
        <v>692</v>
      </c>
    </row>
    <row r="10">
      <c r="A10" s="280" t="s">
        <v>693</v>
      </c>
      <c r="C10" s="280">
        <v>3.0</v>
      </c>
      <c r="F10" s="280" t="s">
        <v>694</v>
      </c>
    </row>
    <row r="11">
      <c r="A11" s="280" t="s">
        <v>695</v>
      </c>
      <c r="B11" s="280"/>
      <c r="C11" s="280">
        <v>2.0</v>
      </c>
      <c r="F11" s="280" t="s">
        <v>696</v>
      </c>
    </row>
    <row r="12">
      <c r="A12" s="280" t="s">
        <v>697</v>
      </c>
      <c r="C12" s="280">
        <v>2.0</v>
      </c>
      <c r="F12" s="280" t="s">
        <v>698</v>
      </c>
    </row>
    <row r="13">
      <c r="A13" s="280" t="s">
        <v>699</v>
      </c>
      <c r="C13" s="280">
        <v>2.0</v>
      </c>
    </row>
    <row r="14">
      <c r="A14" s="280" t="s">
        <v>700</v>
      </c>
      <c r="C14" s="280">
        <v>2.0</v>
      </c>
    </row>
    <row r="15">
      <c r="A15" s="280" t="s">
        <v>701</v>
      </c>
      <c r="C15" s="280">
        <v>2.0</v>
      </c>
    </row>
    <row r="16">
      <c r="A16" s="280" t="s">
        <v>702</v>
      </c>
      <c r="C16" s="280">
        <v>2.0</v>
      </c>
    </row>
    <row r="17">
      <c r="A17" s="280" t="s">
        <v>703</v>
      </c>
      <c r="C17" s="280">
        <v>2.0</v>
      </c>
    </row>
    <row r="18">
      <c r="A18" s="280" t="s">
        <v>704</v>
      </c>
      <c r="C18" s="280">
        <v>2.0</v>
      </c>
    </row>
    <row r="19">
      <c r="A19" s="280" t="s">
        <v>705</v>
      </c>
      <c r="B19" s="280"/>
      <c r="C19" s="280">
        <v>2.0</v>
      </c>
    </row>
    <row r="20">
      <c r="A20" s="280" t="s">
        <v>706</v>
      </c>
      <c r="C20" s="280">
        <v>2.0</v>
      </c>
    </row>
    <row r="21">
      <c r="A21" s="280" t="s">
        <v>707</v>
      </c>
      <c r="C21" s="280">
        <v>2.0</v>
      </c>
    </row>
    <row r="22">
      <c r="A22" s="280" t="s">
        <v>708</v>
      </c>
      <c r="C22" s="280">
        <v>1.0</v>
      </c>
    </row>
    <row r="23">
      <c r="A23" s="280" t="s">
        <v>709</v>
      </c>
      <c r="C23" s="280">
        <v>1.0</v>
      </c>
    </row>
    <row r="24">
      <c r="A24" s="280" t="s">
        <v>710</v>
      </c>
      <c r="C24" s="280">
        <v>1.0</v>
      </c>
    </row>
    <row r="25">
      <c r="A25" s="280" t="s">
        <v>711</v>
      </c>
      <c r="B25" s="280"/>
      <c r="C25" s="280">
        <v>1.0</v>
      </c>
    </row>
    <row r="26">
      <c r="A26" s="280" t="s">
        <v>712</v>
      </c>
      <c r="C26" s="280">
        <v>1.0</v>
      </c>
    </row>
    <row r="27">
      <c r="A27" s="280" t="s">
        <v>713</v>
      </c>
      <c r="C27" s="280">
        <v>1.0</v>
      </c>
    </row>
    <row r="28">
      <c r="A28" s="280" t="s">
        <v>714</v>
      </c>
      <c r="C28" s="280">
        <v>1.0</v>
      </c>
    </row>
    <row r="29">
      <c r="A29" s="280" t="s">
        <v>715</v>
      </c>
      <c r="C29" s="280">
        <v>1.0</v>
      </c>
    </row>
    <row r="30">
      <c r="A30" s="280" t="s">
        <v>716</v>
      </c>
      <c r="C30" s="280">
        <v>1.0</v>
      </c>
    </row>
    <row r="31">
      <c r="A31" s="280" t="s">
        <v>717</v>
      </c>
      <c r="B31" s="280"/>
      <c r="C31" s="280">
        <v>1.0</v>
      </c>
    </row>
    <row r="32">
      <c r="A32" s="280" t="s">
        <v>718</v>
      </c>
      <c r="C32" s="280">
        <v>1.0</v>
      </c>
    </row>
    <row r="33">
      <c r="A33" s="280" t="s">
        <v>719</v>
      </c>
      <c r="C33" s="280">
        <v>1.0</v>
      </c>
    </row>
    <row r="34">
      <c r="A34" s="280" t="s">
        <v>720</v>
      </c>
      <c r="C34" s="280">
        <v>1.0</v>
      </c>
    </row>
    <row r="35">
      <c r="A35" s="280" t="s">
        <v>721</v>
      </c>
      <c r="C35" s="280">
        <v>1.0</v>
      </c>
    </row>
    <row r="36">
      <c r="A36" s="280" t="s">
        <v>722</v>
      </c>
      <c r="B36" s="280">
        <v>1.0</v>
      </c>
    </row>
    <row r="37">
      <c r="A37" s="280" t="s">
        <v>723</v>
      </c>
      <c r="B37" s="280">
        <v>1.0</v>
      </c>
    </row>
    <row r="38">
      <c r="A38" s="280" t="s">
        <v>724</v>
      </c>
      <c r="B38" s="280">
        <v>1.0</v>
      </c>
    </row>
    <row r="39">
      <c r="A39" s="280" t="s">
        <v>725</v>
      </c>
      <c r="B39" s="280">
        <v>1.0</v>
      </c>
    </row>
    <row r="40">
      <c r="A40" s="280" t="s">
        <v>726</v>
      </c>
      <c r="B40" s="280">
        <v>1.0</v>
      </c>
    </row>
    <row r="41">
      <c r="A41" s="280" t="s">
        <v>727</v>
      </c>
      <c r="B41" s="280">
        <v>1.0</v>
      </c>
    </row>
    <row r="42">
      <c r="A42" s="280" t="s">
        <v>728</v>
      </c>
      <c r="B42" s="280">
        <v>1.0</v>
      </c>
    </row>
    <row r="44">
      <c r="A44" s="280" t="s">
        <v>729</v>
      </c>
    </row>
    <row r="45">
      <c r="A45" s="280" t="s">
        <v>730</v>
      </c>
      <c r="C45" s="280">
        <v>1.0</v>
      </c>
    </row>
    <row r="46">
      <c r="A46" s="280" t="s">
        <v>731</v>
      </c>
      <c r="C46" s="280">
        <v>2.0</v>
      </c>
    </row>
    <row r="47">
      <c r="A47" s="280" t="s">
        <v>732</v>
      </c>
      <c r="C47" s="280">
        <v>2.0</v>
      </c>
    </row>
    <row r="48">
      <c r="A48" s="280" t="s">
        <v>733</v>
      </c>
      <c r="C48" s="280">
        <v>2.0</v>
      </c>
    </row>
    <row r="49">
      <c r="A49" s="280" t="s">
        <v>734</v>
      </c>
      <c r="C49" s="280">
        <v>1.0</v>
      </c>
    </row>
  </sheetData>
  <drawing r:id="rId1"/>
</worksheet>
</file>