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en\AppData\Local\Google\Drive plugin for Office\Cache\cecenonur0@gmail.com\0B2cQzommMhuTcmI4Ul9JdkFtd00\"/>
    </mc:Choice>
  </mc:AlternateContent>
  <bookViews>
    <workbookView xWindow="0" yWindow="0" windowWidth="20490" windowHeight="7695"/>
  </bookViews>
  <sheets>
    <sheet name="Sayfa1" sheetId="1" r:id="rId1"/>
  </sheets>
  <definedNames>
    <definedName name="_xlnm._FilterDatabase" localSheetId="0" hidden="1">Sayfa1!$J$23:$K$32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  <c r="G23" i="1"/>
  <c r="H23" i="1"/>
  <c r="K2" i="1"/>
  <c r="L2" i="1" s="1"/>
  <c r="I2" i="1" s="1"/>
  <c r="D23" i="1"/>
  <c r="E23" i="1"/>
  <c r="F23" i="1"/>
  <c r="C23" i="1"/>
  <c r="B23" i="1"/>
  <c r="K3" i="1"/>
  <c r="L3" i="1" s="1"/>
  <c r="I3" i="1" s="1"/>
  <c r="K4" i="1"/>
  <c r="L4" i="1" s="1"/>
  <c r="I4" i="1" s="1"/>
  <c r="K5" i="1"/>
  <c r="L5" i="1" s="1"/>
  <c r="I5" i="1" s="1"/>
  <c r="K6" i="1"/>
  <c r="L6" i="1" s="1"/>
  <c r="I6" i="1" s="1"/>
  <c r="K7" i="1"/>
  <c r="L7" i="1" s="1"/>
  <c r="I7" i="1" s="1"/>
  <c r="K8" i="1"/>
  <c r="L8" i="1" s="1"/>
  <c r="I8" i="1" s="1"/>
  <c r="K9" i="1"/>
  <c r="L9" i="1" s="1"/>
  <c r="I9" i="1" s="1"/>
  <c r="K10" i="1"/>
  <c r="L10" i="1" s="1"/>
  <c r="I10" i="1" s="1"/>
  <c r="K11" i="1"/>
  <c r="L11" i="1" s="1"/>
  <c r="I11" i="1" s="1"/>
  <c r="K12" i="1"/>
  <c r="L12" i="1" s="1"/>
  <c r="I12" i="1" s="1"/>
  <c r="K13" i="1"/>
  <c r="L13" i="1" s="1"/>
  <c r="I13" i="1" s="1"/>
  <c r="K14" i="1"/>
  <c r="L14" i="1" s="1"/>
  <c r="I14" i="1" s="1"/>
  <c r="K15" i="1"/>
  <c r="L15" i="1" s="1"/>
  <c r="I15" i="1" s="1"/>
  <c r="K16" i="1"/>
  <c r="L16" i="1" s="1"/>
  <c r="I16" i="1" s="1"/>
  <c r="K17" i="1"/>
  <c r="L17" i="1" s="1"/>
  <c r="I17" i="1" s="1"/>
  <c r="K18" i="1"/>
  <c r="L18" i="1" s="1"/>
  <c r="I18" i="1" s="1"/>
  <c r="K19" i="1"/>
  <c r="L19" i="1" s="1"/>
  <c r="I19" i="1" s="1"/>
  <c r="K20" i="1"/>
  <c r="L20" i="1" s="1"/>
  <c r="I20" i="1" s="1"/>
  <c r="K21" i="1"/>
  <c r="L21" i="1" s="1"/>
  <c r="I21" i="1" s="1"/>
  <c r="K24" i="1" l="1"/>
  <c r="K31" i="1"/>
  <c r="K30" i="1"/>
  <c r="K29" i="1"/>
  <c r="K28" i="1"/>
  <c r="K27" i="1"/>
  <c r="K26" i="1"/>
  <c r="K25" i="1"/>
  <c r="K32" i="1"/>
</calcChain>
</file>

<file path=xl/sharedStrings.xml><?xml version="1.0" encoding="utf-8"?>
<sst xmlns="http://schemas.openxmlformats.org/spreadsheetml/2006/main" count="55" uniqueCount="45">
  <si>
    <t>Name</t>
  </si>
  <si>
    <t>Midterm Grade</t>
  </si>
  <si>
    <t>Final Grade</t>
  </si>
  <si>
    <t>Avg. Hw. Grades</t>
  </si>
  <si>
    <t>Letter Grade</t>
  </si>
  <si>
    <t>Grade Formula</t>
  </si>
  <si>
    <t>AA</t>
  </si>
  <si>
    <t>BA</t>
  </si>
  <si>
    <t>BB</t>
  </si>
  <si>
    <t>CB</t>
  </si>
  <si>
    <t>CC</t>
  </si>
  <si>
    <t>DC</t>
  </si>
  <si>
    <t>DD</t>
  </si>
  <si>
    <t>FD</t>
  </si>
  <si>
    <t>FF</t>
  </si>
  <si>
    <t>Alt Sınır</t>
  </si>
  <si>
    <t>Average Grades</t>
  </si>
  <si>
    <t>Quantity</t>
  </si>
  <si>
    <t>Number of Submmission</t>
  </si>
  <si>
    <t>Grade</t>
  </si>
  <si>
    <t>Ben Johnson</t>
  </si>
  <si>
    <t>Lisa Smith</t>
  </si>
  <si>
    <t>John McCord</t>
  </si>
  <si>
    <t>Erma Harrington</t>
  </si>
  <si>
    <t>John Deering</t>
  </si>
  <si>
    <t>Brittany Darby</t>
  </si>
  <si>
    <t>James Lacy</t>
  </si>
  <si>
    <t>Joseph Sauers</t>
  </si>
  <si>
    <t>Cory Ortega</t>
  </si>
  <si>
    <t>Shirley Taylor</t>
  </si>
  <si>
    <t>Peter Weatherspoon</t>
  </si>
  <si>
    <t>Kathryn Farrell</t>
  </si>
  <si>
    <t>Dorothy Chang</t>
  </si>
  <si>
    <t>John Finley</t>
  </si>
  <si>
    <t>Sarah Mullican</t>
  </si>
  <si>
    <t>Doug Morgan</t>
  </si>
  <si>
    <t>Teresa Blaisdell</t>
  </si>
  <si>
    <t>Muriel Reese</t>
  </si>
  <si>
    <t>William Warrington</t>
  </si>
  <si>
    <t>David Campos</t>
  </si>
  <si>
    <t>HW 1</t>
  </si>
  <si>
    <t>HW 2</t>
  </si>
  <si>
    <t>HW 3</t>
  </si>
  <si>
    <t>HW 4</t>
  </si>
  <si>
    <t>HW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</si>
</sst>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3" xfId="0" applyBorder="1"/>
    <xf numFmtId="0" fontId="1" fillId="0" borderId="9" xfId="0" applyFont="1" applyBorder="1"/>
    <xf numFmtId="1" fontId="1" fillId="0" borderId="0" xfId="0" applyNumberFormat="1" applyFont="1" applyBorder="1"/>
    <xf numFmtId="1" fontId="0" fillId="0" borderId="0" xfId="0" applyNumberFormat="1" applyBorder="1"/>
    <xf numFmtId="1" fontId="1" fillId="0" borderId="12" xfId="0" applyNumberFormat="1" applyFont="1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3" xfId="0" applyFill="1" applyBorder="1"/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  <charset val="162"/>
      </font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Times New Roman" panose="02020603050405020304" pitchFamily="18" charset="0"/>
                <a:cs typeface="Times New Roman" panose="02020603050405020304" pitchFamily="18" charset="0"/>
              </a:rPr>
              <a:t>Number of submıssıons for homeworks</a:t>
            </a:r>
          </a:p>
        </c:rich>
      </c:tx>
      <c:layout>
        <c:manualLayout>
          <c:xMode val="edge"/>
          <c:yMode val="edge"/>
          <c:x val="0.17886786164053511"/>
          <c:y val="2.607752004837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Sayfa1!$B$25:$F$25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5-466B-9D0B-AB5D81EFC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8676056"/>
        <c:axId val="428673760"/>
      </c:barChart>
      <c:catAx>
        <c:axId val="4286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3760"/>
        <c:crosses val="autoZero"/>
        <c:auto val="1"/>
        <c:lblAlgn val="ctr"/>
        <c:lblOffset val="100"/>
        <c:noMultiLvlLbl val="0"/>
      </c:catAx>
      <c:valAx>
        <c:axId val="428673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86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D-454E-99AF-CF2240BAB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D-454E-99AF-CF2240BAB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D-454E-99AF-CF2240BABE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D-454E-99AF-CF2240BABE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D-454E-99AF-CF2240BABE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0D-454E-99AF-CF2240BABE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0D-454E-99AF-CF2240BABE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0D-454E-99AF-CF2240BABE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0D-454E-99AF-CF2240BABEE4}"/>
              </c:ext>
            </c:extLst>
          </c:dPt>
          <c:cat>
            <c:strRef>
              <c:f>Sayfa1!$J$24:$J$32</c:f>
              <c:strCache>
                <c:ptCount val="9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FD</c:v>
                </c:pt>
                <c:pt idx="8">
                  <c:v>FF</c:v>
                </c:pt>
              </c:strCache>
            </c:strRef>
          </c:cat>
          <c:val>
            <c:numRef>
              <c:f>Sayfa1!$K$24:$K$32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F-4FFD-8B5D-F4E837D1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Distribution of Final Exam Grades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Sayfa1!$H$2:$H$21</c:f>
              <c:numCache>
                <c:formatCode>General</c:formatCode>
                <c:ptCount val="20"/>
                <c:pt idx="0">
                  <c:v>100</c:v>
                </c:pt>
                <c:pt idx="1">
                  <c:v>57</c:v>
                </c:pt>
                <c:pt idx="2">
                  <c:v>86</c:v>
                </c:pt>
                <c:pt idx="3">
                  <c:v>45</c:v>
                </c:pt>
                <c:pt idx="4">
                  <c:v>93</c:v>
                </c:pt>
                <c:pt idx="5">
                  <c:v>45</c:v>
                </c:pt>
                <c:pt idx="6">
                  <c:v>44</c:v>
                </c:pt>
                <c:pt idx="7">
                  <c:v>94</c:v>
                </c:pt>
                <c:pt idx="8">
                  <c:v>59</c:v>
                </c:pt>
                <c:pt idx="9">
                  <c:v>78</c:v>
                </c:pt>
                <c:pt idx="10">
                  <c:v>83</c:v>
                </c:pt>
                <c:pt idx="11">
                  <c:v>98</c:v>
                </c:pt>
                <c:pt idx="12">
                  <c:v>31</c:v>
                </c:pt>
                <c:pt idx="13">
                  <c:v>66</c:v>
                </c:pt>
                <c:pt idx="14">
                  <c:v>88</c:v>
                </c:pt>
                <c:pt idx="15">
                  <c:v>91</c:v>
                </c:pt>
                <c:pt idx="16">
                  <c:v>86</c:v>
                </c:pt>
                <c:pt idx="17">
                  <c:v>80</c:v>
                </c:pt>
                <c:pt idx="18">
                  <c:v>56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1-4D0E-B8AD-AC65CFC4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04256"/>
        <c:axId val="418503928"/>
      </c:lineChart>
      <c:catAx>
        <c:axId val="41850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03928"/>
        <c:crosses val="autoZero"/>
        <c:auto val="1"/>
        <c:lblAlgn val="ctr"/>
        <c:lblOffset val="100"/>
        <c:noMultiLvlLbl val="0"/>
      </c:catAx>
      <c:valAx>
        <c:axId val="418503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0425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</xdr:colOff>
      <xdr:row>26</xdr:row>
      <xdr:rowOff>5293</xdr:rowOff>
    </xdr:from>
    <xdr:to>
      <xdr:col>7</xdr:col>
      <xdr:colOff>619123</xdr:colOff>
      <xdr:row>41</xdr:row>
      <xdr:rowOff>69850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146049</xdr:colOff>
      <xdr:row>22</xdr:row>
      <xdr:rowOff>30688</xdr:rowOff>
    </xdr:from>
    <xdr:to>
      <xdr:col>15</xdr:col>
      <xdr:colOff>611715</xdr:colOff>
      <xdr:row>39</xdr:row>
      <xdr:rowOff>102657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97358</xdr:rowOff>
    </xdr:from>
    <xdr:to>
      <xdr:col>7</xdr:col>
      <xdr:colOff>638175</xdr:colOff>
      <xdr:row>58</xdr:row>
      <xdr:rowOff>179479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I21" totalsRowShown="0" headerRowDxfId="19" tableBorderDxfId="8">
  <tableColumns count="9">
    <tableColumn id="1" name="Name"/>
    <tableColumn id="2" name="HW 1" dataDxfId="6"/>
    <tableColumn id="3" name="HW 2" dataDxfId="5">
      <calculatedColumnFormula>RAND()</calculatedColumnFormula>
    </tableColumn>
    <tableColumn id="4" name="HW 3" dataDxfId="4"/>
    <tableColumn id="5" name="HW 4" dataDxfId="3"/>
    <tableColumn id="6" name="HW 5" dataDxfId="2"/>
    <tableColumn id="7" name="Midterm Grade" dataDxfId="1"/>
    <tableColumn id="8" name="Final Grade" dataDxfId="0"/>
    <tableColumn id="9" name="Letter Grade" dataDxfId="7">
      <calculatedColumnFormula>LOOKUP(L2,Tablo2[Alt Sınır],Tablo2[Letter Grade])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N2:O11" headerRowDxfId="18" dataDxfId="17" totalsRowDxfId="16">
  <autoFilter ref="N2:O11">
    <filterColumn colId="0" hiddenButton="1"/>
    <filterColumn colId="1" hiddenButton="1"/>
  </autoFilter>
  <sortState ref="N3:P11">
    <sortCondition ref="O11"/>
  </sortState>
  <tableColumns count="2">
    <tableColumn id="1" name="Letter Grade" totalsRowLabel="Toplam" dataDxfId="15"/>
    <tableColumn id="2" name="Alt Sınır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o3" displayName="Tablo3" ref="K1:L21" totalsRowShown="0" headerRowDxfId="12" dataDxfId="13" tableBorderDxfId="11">
  <autoFilter ref="K1:L21">
    <filterColumn colId="0" hiddenButton="1"/>
    <filterColumn colId="1" hiddenButton="1"/>
  </autoFilter>
  <tableColumns count="2">
    <tableColumn id="1" name="Avg. Hw. Grades" dataDxfId="9">
      <calculatedColumnFormula>AVERAGE(B2:F2)</calculatedColumnFormula>
    </tableColumn>
    <tableColumn id="2" name="Grade Formula" dataDxfId="10">
      <calculatedColumnFormula>PRODUCT(K2,0.3)+PRODUCT(G2,0.3)+PRODUCT(H2,0.4)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Normal="100" zoomScaleSheetLayoutView="80" workbookViewId="0">
      <selection activeCell="Q23" sqref="Q23"/>
    </sheetView>
  </sheetViews>
  <sheetFormatPr defaultRowHeight="15" x14ac:dyDescent="0.25"/>
  <cols>
    <col min="1" max="1" width="19.875" bestFit="1" customWidth="1"/>
    <col min="2" max="6" width="5.5" bestFit="1" customWidth="1"/>
    <col min="7" max="7" width="13.125" bestFit="1" customWidth="1"/>
    <col min="8" max="8" width="10" bestFit="1" customWidth="1"/>
    <col min="9" max="9" width="10.625" bestFit="1" customWidth="1"/>
    <col min="10" max="10" width="9" style="2"/>
    <col min="11" max="11" width="15" style="2" customWidth="1"/>
    <col min="12" max="12" width="14" style="2" customWidth="1"/>
    <col min="13" max="13" width="9" style="2" customWidth="1"/>
    <col min="14" max="14" width="10.625" style="2" hidden="1" customWidth="1"/>
    <col min="15" max="15" width="9" style="2" hidden="1" customWidth="1"/>
  </cols>
  <sheetData>
    <row r="1" spans="1:15" x14ac:dyDescent="0.25">
      <c r="A1" s="10" t="s">
        <v>0</v>
      </c>
      <c r="B1" s="27" t="s">
        <v>40</v>
      </c>
      <c r="C1" s="27" t="s">
        <v>41</v>
      </c>
      <c r="D1" s="27" t="s">
        <v>42</v>
      </c>
      <c r="E1" s="27" t="s">
        <v>43</v>
      </c>
      <c r="F1" s="27" t="s">
        <v>44</v>
      </c>
      <c r="G1" s="27" t="s">
        <v>1</v>
      </c>
      <c r="H1" s="27" t="s">
        <v>2</v>
      </c>
      <c r="I1" s="10" t="s">
        <v>4</v>
      </c>
      <c r="K1" s="21" t="s">
        <v>3</v>
      </c>
      <c r="L1" s="19" t="s">
        <v>5</v>
      </c>
    </row>
    <row r="2" spans="1:15" x14ac:dyDescent="0.25">
      <c r="A2" s="3" t="s">
        <v>20</v>
      </c>
      <c r="B2" s="17">
        <v>95</v>
      </c>
      <c r="C2" s="17">
        <v>76</v>
      </c>
      <c r="D2" s="17">
        <v>85</v>
      </c>
      <c r="E2" s="17">
        <v>89</v>
      </c>
      <c r="F2" s="17">
        <v>68</v>
      </c>
      <c r="G2" s="17">
        <v>75</v>
      </c>
      <c r="H2" s="17">
        <v>100</v>
      </c>
      <c r="I2" s="3" t="str">
        <f>LOOKUP(L2,Tablo2[Alt Sınır],Tablo2[Letter Grade])</f>
        <v>AA</v>
      </c>
      <c r="K2" s="22">
        <f>AVERAGE(B2:F2)</f>
        <v>82.6</v>
      </c>
      <c r="L2" s="20">
        <f>PRODUCT(K2,0.3)+PRODUCT(G2,0.3)+PRODUCT(H2,0.4)</f>
        <v>87.28</v>
      </c>
      <c r="N2" s="2" t="s">
        <v>4</v>
      </c>
      <c r="O2" s="2" t="s">
        <v>15</v>
      </c>
    </row>
    <row r="3" spans="1:15" x14ac:dyDescent="0.25">
      <c r="A3" s="3" t="s">
        <v>21</v>
      </c>
      <c r="B3" s="17">
        <v>34</v>
      </c>
      <c r="C3" s="17">
        <v>51</v>
      </c>
      <c r="D3" s="17">
        <v>91</v>
      </c>
      <c r="E3" s="17">
        <v>10</v>
      </c>
      <c r="F3" s="17">
        <v>42</v>
      </c>
      <c r="G3" s="17">
        <v>86</v>
      </c>
      <c r="H3" s="17">
        <v>57</v>
      </c>
      <c r="I3" s="3" t="str">
        <f>LOOKUP(L3,Tablo2[Alt Sınır],Tablo2[Letter Grade])</f>
        <v>CC</v>
      </c>
      <c r="K3" s="22">
        <f>AVERAGE(B3:F3)</f>
        <v>45.6</v>
      </c>
      <c r="L3" s="20">
        <f>PRODUCT(K3,0.3)+PRODUCT(G3,0.3)+PRODUCT(H3,0.4)</f>
        <v>62.28</v>
      </c>
      <c r="N3" s="2" t="s">
        <v>14</v>
      </c>
      <c r="O3" s="2">
        <v>0</v>
      </c>
    </row>
    <row r="4" spans="1:15" x14ac:dyDescent="0.25">
      <c r="A4" s="3" t="s">
        <v>22</v>
      </c>
      <c r="B4" s="17">
        <v>36</v>
      </c>
      <c r="C4" s="17">
        <v>19</v>
      </c>
      <c r="D4" s="17">
        <v>33</v>
      </c>
      <c r="E4" s="17">
        <v>31</v>
      </c>
      <c r="F4" s="17">
        <v>14</v>
      </c>
      <c r="G4" s="17">
        <v>48</v>
      </c>
      <c r="H4" s="17">
        <v>86</v>
      </c>
      <c r="I4" s="3" t="str">
        <f>LOOKUP(L4,Tablo2[Alt Sınır],Tablo2[Letter Grade])</f>
        <v>DC</v>
      </c>
      <c r="K4" s="22">
        <f>AVERAGE(B4:F4)</f>
        <v>26.6</v>
      </c>
      <c r="L4" s="20">
        <f>PRODUCT(K4,0.3)+PRODUCT(G4,0.3)+PRODUCT(H4,0.4)</f>
        <v>56.78</v>
      </c>
      <c r="N4" s="2" t="s">
        <v>13</v>
      </c>
      <c r="O4" s="2">
        <v>39</v>
      </c>
    </row>
    <row r="5" spans="1:15" x14ac:dyDescent="0.25">
      <c r="A5" s="3" t="s">
        <v>23</v>
      </c>
      <c r="B5" s="17">
        <v>0</v>
      </c>
      <c r="C5" s="17">
        <v>93</v>
      </c>
      <c r="D5" s="17">
        <v>58</v>
      </c>
      <c r="E5" s="17">
        <v>76</v>
      </c>
      <c r="F5" s="17">
        <v>34</v>
      </c>
      <c r="G5" s="17">
        <v>29</v>
      </c>
      <c r="H5" s="17">
        <v>45</v>
      </c>
      <c r="I5" s="3" t="str">
        <f>LOOKUP(L5,Tablo2[Alt Sınır],Tablo2[Letter Grade])</f>
        <v>FD</v>
      </c>
      <c r="K5" s="22">
        <f>AVERAGE(B5:F5)</f>
        <v>52.2</v>
      </c>
      <c r="L5" s="20">
        <f>PRODUCT(K5,0.3)+PRODUCT(G5,0.3)+PRODUCT(H5,0.4)</f>
        <v>42.36</v>
      </c>
      <c r="N5" s="2" t="s">
        <v>12</v>
      </c>
      <c r="O5" s="2">
        <v>46</v>
      </c>
    </row>
    <row r="6" spans="1:15" x14ac:dyDescent="0.25">
      <c r="A6" s="3" t="s">
        <v>24</v>
      </c>
      <c r="B6" s="17">
        <v>64</v>
      </c>
      <c r="C6" s="17">
        <v>73</v>
      </c>
      <c r="D6" s="17">
        <v>32</v>
      </c>
      <c r="E6" s="17">
        <v>0</v>
      </c>
      <c r="F6" s="17">
        <v>67</v>
      </c>
      <c r="G6" s="17">
        <v>33</v>
      </c>
      <c r="H6" s="17">
        <v>93</v>
      </c>
      <c r="I6" s="3" t="str">
        <f>LOOKUP(L6,Tablo2[Alt Sınır],Tablo2[Letter Grade])</f>
        <v>CC</v>
      </c>
      <c r="K6" s="22">
        <f>AVERAGE(B6:F6)</f>
        <v>47.2</v>
      </c>
      <c r="L6" s="20">
        <f>PRODUCT(K6,0.3)+PRODUCT(G6,0.3)+PRODUCT(H6,0.4)</f>
        <v>61.260000000000005</v>
      </c>
      <c r="N6" s="2" t="s">
        <v>11</v>
      </c>
      <c r="O6" s="2">
        <v>53</v>
      </c>
    </row>
    <row r="7" spans="1:15" x14ac:dyDescent="0.25">
      <c r="A7" s="3" t="s">
        <v>25</v>
      </c>
      <c r="B7" s="17">
        <v>58</v>
      </c>
      <c r="C7" s="17">
        <v>9</v>
      </c>
      <c r="D7" s="17">
        <v>65</v>
      </c>
      <c r="E7" s="17">
        <v>78</v>
      </c>
      <c r="F7" s="17">
        <v>30</v>
      </c>
      <c r="G7" s="17">
        <v>89</v>
      </c>
      <c r="H7" s="17">
        <v>45</v>
      </c>
      <c r="I7" s="3" t="str">
        <f>LOOKUP(L7,Tablo2[Alt Sınır],Tablo2[Letter Grade])</f>
        <v>DC</v>
      </c>
      <c r="K7" s="22">
        <f>AVERAGE(B7:F7)</f>
        <v>48</v>
      </c>
      <c r="L7" s="20">
        <f>PRODUCT(K7,0.3)+PRODUCT(G7,0.3)+PRODUCT(H7,0.4)</f>
        <v>59.099999999999994</v>
      </c>
      <c r="N7" s="2" t="s">
        <v>10</v>
      </c>
      <c r="O7" s="2">
        <v>60</v>
      </c>
    </row>
    <row r="8" spans="1:15" x14ac:dyDescent="0.25">
      <c r="A8" s="3" t="s">
        <v>26</v>
      </c>
      <c r="B8" s="17">
        <v>72</v>
      </c>
      <c r="C8" s="17">
        <v>57</v>
      </c>
      <c r="D8" s="17">
        <v>24</v>
      </c>
      <c r="E8" s="17">
        <v>91</v>
      </c>
      <c r="F8" s="17">
        <v>56</v>
      </c>
      <c r="G8" s="17">
        <v>57</v>
      </c>
      <c r="H8" s="17">
        <v>44</v>
      </c>
      <c r="I8" s="3" t="str">
        <f>LOOKUP(L8,Tablo2[Alt Sınır],Tablo2[Letter Grade])</f>
        <v>DD</v>
      </c>
      <c r="K8" s="22">
        <f>AVERAGE(B8:F8)</f>
        <v>60</v>
      </c>
      <c r="L8" s="20">
        <f>PRODUCT(K8,0.3)+PRODUCT(G8,0.3)+PRODUCT(H8,0.4)</f>
        <v>52.699999999999996</v>
      </c>
      <c r="N8" s="2" t="s">
        <v>9</v>
      </c>
      <c r="O8" s="2">
        <v>67</v>
      </c>
    </row>
    <row r="9" spans="1:15" x14ac:dyDescent="0.25">
      <c r="A9" s="3" t="s">
        <v>27</v>
      </c>
      <c r="B9" s="17">
        <v>0</v>
      </c>
      <c r="C9" s="17">
        <v>18</v>
      </c>
      <c r="D9" s="17">
        <v>80</v>
      </c>
      <c r="E9" s="17">
        <v>95</v>
      </c>
      <c r="F9" s="17">
        <v>71</v>
      </c>
      <c r="G9" s="17">
        <v>69</v>
      </c>
      <c r="H9" s="17">
        <v>94</v>
      </c>
      <c r="I9" s="3" t="str">
        <f>LOOKUP(L9,Tablo2[Alt Sınır],Tablo2[Letter Grade])</f>
        <v>BB</v>
      </c>
      <c r="K9" s="22">
        <f>AVERAGE(B9:F9)</f>
        <v>52.8</v>
      </c>
      <c r="L9" s="20">
        <f>PRODUCT(K9,0.3)+PRODUCT(G9,0.3)+PRODUCT(H9,0.4)</f>
        <v>74.14</v>
      </c>
      <c r="N9" s="2" t="s">
        <v>8</v>
      </c>
      <c r="O9" s="2">
        <v>74</v>
      </c>
    </row>
    <row r="10" spans="1:15" x14ac:dyDescent="0.25">
      <c r="A10" s="3" t="s">
        <v>28</v>
      </c>
      <c r="B10" s="17">
        <v>61</v>
      </c>
      <c r="C10" s="17">
        <v>53</v>
      </c>
      <c r="D10" s="17">
        <v>79</v>
      </c>
      <c r="E10" s="17">
        <v>19</v>
      </c>
      <c r="F10" s="17">
        <v>16</v>
      </c>
      <c r="G10" s="17">
        <v>95</v>
      </c>
      <c r="H10" s="17">
        <v>59</v>
      </c>
      <c r="I10" s="3" t="str">
        <f>LOOKUP(L10,Tablo2[Alt Sınır],Tablo2[Letter Grade])</f>
        <v>CC</v>
      </c>
      <c r="K10" s="22">
        <f>AVERAGE(B10:F10)</f>
        <v>45.6</v>
      </c>
      <c r="L10" s="20">
        <f>PRODUCT(K10,0.3)+PRODUCT(G10,0.3)+PRODUCT(H10,0.4)</f>
        <v>65.78</v>
      </c>
      <c r="N10" s="2" t="s">
        <v>7</v>
      </c>
      <c r="O10" s="2">
        <v>81</v>
      </c>
    </row>
    <row r="11" spans="1:15" x14ac:dyDescent="0.25">
      <c r="A11" s="3" t="s">
        <v>29</v>
      </c>
      <c r="B11" s="17">
        <v>35</v>
      </c>
      <c r="C11" s="17">
        <v>99</v>
      </c>
      <c r="D11" s="17">
        <v>86</v>
      </c>
      <c r="E11" s="17">
        <v>87</v>
      </c>
      <c r="F11" s="17">
        <v>95</v>
      </c>
      <c r="G11" s="17">
        <v>90</v>
      </c>
      <c r="H11" s="17">
        <v>78</v>
      </c>
      <c r="I11" s="3" t="str">
        <f>LOOKUP(L11,Tablo2[Alt Sınır],Tablo2[Letter Grade])</f>
        <v>BA</v>
      </c>
      <c r="K11" s="22">
        <f>AVERAGE(B11:F11)</f>
        <v>80.400000000000006</v>
      </c>
      <c r="L11" s="20">
        <f>PRODUCT(K11,0.3)+PRODUCT(G11,0.3)+PRODUCT(H11,0.4)</f>
        <v>82.320000000000007</v>
      </c>
      <c r="N11" s="2" t="s">
        <v>6</v>
      </c>
      <c r="O11" s="2">
        <v>87</v>
      </c>
    </row>
    <row r="12" spans="1:15" x14ac:dyDescent="0.25">
      <c r="A12" s="3" t="s">
        <v>30</v>
      </c>
      <c r="B12" s="17">
        <v>0</v>
      </c>
      <c r="C12" s="17">
        <v>43</v>
      </c>
      <c r="D12" s="17">
        <v>31</v>
      </c>
      <c r="E12" s="17">
        <v>21</v>
      </c>
      <c r="F12" s="17">
        <v>92</v>
      </c>
      <c r="G12" s="17">
        <v>62</v>
      </c>
      <c r="H12" s="17">
        <v>83</v>
      </c>
      <c r="I12" s="3" t="str">
        <f>LOOKUP(L12,Tablo2[Alt Sınır],Tablo2[Letter Grade])</f>
        <v>CC</v>
      </c>
      <c r="K12" s="22">
        <f>AVERAGE(B12:F12)</f>
        <v>37.4</v>
      </c>
      <c r="L12" s="20">
        <f>PRODUCT(K12,0.3)+PRODUCT(G12,0.3)+PRODUCT(H12,0.4)</f>
        <v>63.019999999999996</v>
      </c>
    </row>
    <row r="13" spans="1:15" x14ac:dyDescent="0.25">
      <c r="A13" s="3" t="s">
        <v>31</v>
      </c>
      <c r="B13" s="17">
        <v>77</v>
      </c>
      <c r="C13" s="17">
        <v>51</v>
      </c>
      <c r="D13" s="17">
        <v>57</v>
      </c>
      <c r="E13" s="17">
        <v>59</v>
      </c>
      <c r="F13" s="17">
        <v>93</v>
      </c>
      <c r="G13" s="17">
        <v>66</v>
      </c>
      <c r="H13" s="17">
        <v>98</v>
      </c>
      <c r="I13" s="3" t="str">
        <f>LOOKUP(L13,Tablo2[Alt Sınır],Tablo2[Letter Grade])</f>
        <v>BB</v>
      </c>
      <c r="K13" s="22">
        <f>AVERAGE(B13:F13)</f>
        <v>67.400000000000006</v>
      </c>
      <c r="L13" s="20">
        <f>PRODUCT(K13,0.3)+PRODUCT(G13,0.3)+PRODUCT(H13,0.4)</f>
        <v>79.22</v>
      </c>
    </row>
    <row r="14" spans="1:15" x14ac:dyDescent="0.25">
      <c r="A14" s="3" t="s">
        <v>32</v>
      </c>
      <c r="B14" s="17">
        <v>61</v>
      </c>
      <c r="C14" s="17">
        <v>14</v>
      </c>
      <c r="D14" s="17">
        <v>11</v>
      </c>
      <c r="E14" s="17">
        <v>87</v>
      </c>
      <c r="F14" s="17">
        <v>97</v>
      </c>
      <c r="G14" s="17">
        <v>25</v>
      </c>
      <c r="H14" s="17">
        <v>31</v>
      </c>
      <c r="I14" s="3" t="str">
        <f>LOOKUP(L14,Tablo2[Alt Sınır],Tablo2[Letter Grade])</f>
        <v>FF</v>
      </c>
      <c r="K14" s="22">
        <f>AVERAGE(B14:F14)</f>
        <v>54</v>
      </c>
      <c r="L14" s="20">
        <f>PRODUCT(K14,0.3)+PRODUCT(G14,0.3)+PRODUCT(H14,0.4)</f>
        <v>36.1</v>
      </c>
    </row>
    <row r="15" spans="1:15" x14ac:dyDescent="0.25">
      <c r="A15" s="3" t="s">
        <v>33</v>
      </c>
      <c r="B15" s="17">
        <v>85</v>
      </c>
      <c r="C15" s="17">
        <v>62</v>
      </c>
      <c r="D15" s="17">
        <v>67</v>
      </c>
      <c r="E15" s="17">
        <v>53</v>
      </c>
      <c r="F15" s="17">
        <v>52</v>
      </c>
      <c r="G15" s="17">
        <v>43</v>
      </c>
      <c r="H15" s="17">
        <v>66</v>
      </c>
      <c r="I15" s="3" t="str">
        <f>LOOKUP(L15,Tablo2[Alt Sınır],Tablo2[Letter Grade])</f>
        <v>DC</v>
      </c>
      <c r="K15" s="22">
        <f>AVERAGE(B15:F15)</f>
        <v>63.8</v>
      </c>
      <c r="L15" s="20">
        <f>PRODUCT(K15,0.3)+PRODUCT(G15,0.3)+PRODUCT(H15,0.4)</f>
        <v>58.44</v>
      </c>
    </row>
    <row r="16" spans="1:15" x14ac:dyDescent="0.25">
      <c r="A16" s="3" t="s">
        <v>34</v>
      </c>
      <c r="B16" s="17">
        <v>63</v>
      </c>
      <c r="C16" s="17">
        <v>89</v>
      </c>
      <c r="D16" s="17">
        <v>15</v>
      </c>
      <c r="E16" s="17">
        <v>46</v>
      </c>
      <c r="F16" s="17">
        <v>12</v>
      </c>
      <c r="G16" s="17">
        <v>63</v>
      </c>
      <c r="H16" s="17">
        <v>88</v>
      </c>
      <c r="I16" s="3" t="str">
        <f>LOOKUP(L16,Tablo2[Alt Sınır],Tablo2[Letter Grade])</f>
        <v>CB</v>
      </c>
      <c r="K16" s="22">
        <f>AVERAGE(B16:F16)</f>
        <v>45</v>
      </c>
      <c r="L16" s="20">
        <f>PRODUCT(K16,0.3)+PRODUCT(G16,0.3)+PRODUCT(H16,0.4)</f>
        <v>67.599999999999994</v>
      </c>
    </row>
    <row r="17" spans="1:20" x14ac:dyDescent="0.25">
      <c r="A17" s="3" t="s">
        <v>35</v>
      </c>
      <c r="B17" s="17">
        <v>99</v>
      </c>
      <c r="C17" s="17">
        <v>1</v>
      </c>
      <c r="D17" s="17">
        <v>35</v>
      </c>
      <c r="E17" s="17">
        <v>91</v>
      </c>
      <c r="F17" s="17">
        <v>72</v>
      </c>
      <c r="G17" s="17">
        <v>57</v>
      </c>
      <c r="H17" s="17">
        <v>91</v>
      </c>
      <c r="I17" s="3" t="str">
        <f>LOOKUP(L17,Tablo2[Alt Sınır],Tablo2[Letter Grade])</f>
        <v>CB</v>
      </c>
      <c r="K17" s="22">
        <f>AVERAGE(B17:F17)</f>
        <v>59.6</v>
      </c>
      <c r="L17" s="20">
        <f>PRODUCT(K17,0.3)+PRODUCT(G17,0.3)+PRODUCT(H17,0.4)</f>
        <v>71.38</v>
      </c>
    </row>
    <row r="18" spans="1:20" x14ac:dyDescent="0.25">
      <c r="A18" s="3" t="s">
        <v>36</v>
      </c>
      <c r="B18" s="17">
        <v>69</v>
      </c>
      <c r="C18" s="17">
        <v>59</v>
      </c>
      <c r="D18" s="17">
        <v>46</v>
      </c>
      <c r="E18" s="17">
        <v>73</v>
      </c>
      <c r="F18" s="17">
        <v>28</v>
      </c>
      <c r="G18" s="17">
        <v>65</v>
      </c>
      <c r="H18" s="17">
        <v>86</v>
      </c>
      <c r="I18" s="3" t="str">
        <f>LOOKUP(L18,Tablo2[Alt Sınır],Tablo2[Letter Grade])</f>
        <v>CB</v>
      </c>
      <c r="K18" s="22">
        <f>AVERAGE(B18:F18)</f>
        <v>55</v>
      </c>
      <c r="L18" s="20">
        <f>PRODUCT(K18,0.3)+PRODUCT(G18,0.3)+PRODUCT(H18,0.4)</f>
        <v>70.400000000000006</v>
      </c>
    </row>
    <row r="19" spans="1:20" x14ac:dyDescent="0.25">
      <c r="A19" s="3" t="s">
        <v>37</v>
      </c>
      <c r="B19" s="17">
        <v>100</v>
      </c>
      <c r="C19" s="17">
        <v>42</v>
      </c>
      <c r="D19" s="17">
        <v>39</v>
      </c>
      <c r="E19" s="17">
        <v>37</v>
      </c>
      <c r="F19" s="17">
        <v>64</v>
      </c>
      <c r="G19" s="17">
        <v>80</v>
      </c>
      <c r="H19" s="17">
        <v>80</v>
      </c>
      <c r="I19" s="3" t="str">
        <f>LOOKUP(L19,Tablo2[Alt Sınır],Tablo2[Letter Grade])</f>
        <v>CB</v>
      </c>
      <c r="K19" s="22">
        <f>AVERAGE(B19:F19)</f>
        <v>56.4</v>
      </c>
      <c r="L19" s="20">
        <f>PRODUCT(K19,0.3)+PRODUCT(G19,0.3)+PRODUCT(H19,0.4)</f>
        <v>72.92</v>
      </c>
    </row>
    <row r="20" spans="1:20" x14ac:dyDescent="0.25">
      <c r="A20" s="3" t="s">
        <v>38</v>
      </c>
      <c r="B20" s="17">
        <v>15</v>
      </c>
      <c r="C20" s="17">
        <v>44</v>
      </c>
      <c r="D20" s="17">
        <v>93</v>
      </c>
      <c r="E20" s="17">
        <v>0</v>
      </c>
      <c r="F20" s="17">
        <v>53</v>
      </c>
      <c r="G20" s="17">
        <v>68</v>
      </c>
      <c r="H20" s="17">
        <v>56</v>
      </c>
      <c r="I20" s="3" t="str">
        <f>LOOKUP(L20,Tablo2[Alt Sınır],Tablo2[Letter Grade])</f>
        <v>DC</v>
      </c>
      <c r="K20" s="22">
        <f>AVERAGE(B20:F20)</f>
        <v>41</v>
      </c>
      <c r="L20" s="20">
        <f>PRODUCT(K20,0.3)+PRODUCT(G20,0.3)+PRODUCT(H20,0.4)</f>
        <v>55.099999999999994</v>
      </c>
      <c r="P20" s="3"/>
      <c r="Q20" s="3"/>
      <c r="R20" s="3"/>
      <c r="S20" s="3"/>
      <c r="T20" s="3"/>
    </row>
    <row r="21" spans="1:20" x14ac:dyDescent="0.25">
      <c r="A21" s="3" t="s">
        <v>39</v>
      </c>
      <c r="B21" s="17">
        <v>65</v>
      </c>
      <c r="C21" s="17">
        <v>39</v>
      </c>
      <c r="D21" s="17">
        <v>49</v>
      </c>
      <c r="E21" s="17">
        <v>59</v>
      </c>
      <c r="F21" s="17">
        <v>69</v>
      </c>
      <c r="G21" s="17">
        <v>70</v>
      </c>
      <c r="H21" s="17">
        <v>70</v>
      </c>
      <c r="I21" s="3" t="str">
        <f>LOOKUP(L21,Tablo2[Alt Sınır],Tablo2[Letter Grade])</f>
        <v>CC</v>
      </c>
      <c r="K21" s="23">
        <f>AVERAGE(B21:F21)</f>
        <v>56.2</v>
      </c>
      <c r="L21" s="20">
        <f>PRODUCT(K21,0.3)+PRODUCT(G21,0.3)+PRODUCT(H21,0.4)</f>
        <v>65.86</v>
      </c>
      <c r="P21" s="3"/>
      <c r="Q21" s="3"/>
      <c r="R21" s="3"/>
      <c r="S21" s="3"/>
      <c r="T21" s="3"/>
    </row>
    <row r="22" spans="1:20" ht="15.75" thickBot="1" x14ac:dyDescent="0.3">
      <c r="P22" s="3"/>
      <c r="Q22" s="3"/>
      <c r="R22" s="3"/>
      <c r="S22" s="3"/>
      <c r="T22" s="3"/>
    </row>
    <row r="23" spans="1:20" ht="15.75" thickBot="1" x14ac:dyDescent="0.3">
      <c r="A23" s="18" t="s">
        <v>16</v>
      </c>
      <c r="B23" s="13">
        <f>AVERAGE(B2:B21)</f>
        <v>54.45</v>
      </c>
      <c r="C23" s="13">
        <f>AVERAGE(C2:C21)</f>
        <v>49.6</v>
      </c>
      <c r="D23" s="13">
        <f t="shared" ref="D23:H23" si="0">AVERAGE(D2:D21)</f>
        <v>53.8</v>
      </c>
      <c r="E23" s="13">
        <f t="shared" si="0"/>
        <v>55.1</v>
      </c>
      <c r="F23" s="13">
        <f t="shared" si="0"/>
        <v>56.25</v>
      </c>
      <c r="G23" s="13">
        <f t="shared" si="0"/>
        <v>63.5</v>
      </c>
      <c r="H23" s="14">
        <f t="shared" si="0"/>
        <v>72.5</v>
      </c>
      <c r="I23" s="1"/>
      <c r="J23" s="4" t="s">
        <v>19</v>
      </c>
      <c r="K23" s="5" t="s">
        <v>17</v>
      </c>
      <c r="L23" s="11"/>
      <c r="M23" s="11"/>
      <c r="N23" s="11"/>
      <c r="O23" s="11"/>
      <c r="P23" s="5"/>
      <c r="Q23" s="3"/>
      <c r="R23" s="3"/>
      <c r="S23" s="3"/>
      <c r="T23" s="3"/>
    </row>
    <row r="24" spans="1:20" ht="15.75" thickBot="1" x14ac:dyDescent="0.3">
      <c r="J24" s="15" t="s">
        <v>6</v>
      </c>
      <c r="K24" s="7">
        <f>COUNTIF(Tablo1[Letter Grade],"AA")</f>
        <v>1</v>
      </c>
      <c r="L24" s="3"/>
      <c r="M24" s="3"/>
      <c r="N24" s="3"/>
      <c r="O24" s="3"/>
      <c r="P24" s="7"/>
      <c r="Q24" s="3"/>
      <c r="R24" s="3"/>
      <c r="S24" s="3"/>
      <c r="T24" s="3"/>
    </row>
    <row r="25" spans="1:20" x14ac:dyDescent="0.25">
      <c r="A25" s="24" t="s">
        <v>18</v>
      </c>
      <c r="B25" s="25">
        <f>COUNTIF(Tablo1[HW 1],"&gt;"&amp;0)</f>
        <v>17</v>
      </c>
      <c r="C25" s="25">
        <f>COUNTIF(Tablo1[HW 2],"&gt;"&amp;0)</f>
        <v>20</v>
      </c>
      <c r="D25" s="25">
        <f>COUNTIF(Tablo1[HW 3],"&gt;"&amp;0)</f>
        <v>20</v>
      </c>
      <c r="E25" s="25">
        <f>COUNTIF(Tablo1[HW 4],"&gt;"&amp;0)</f>
        <v>18</v>
      </c>
      <c r="F25" s="26">
        <f>COUNTIF(Tablo1[HW 5],"&gt;"&amp;0)</f>
        <v>20</v>
      </c>
      <c r="G25" s="11"/>
      <c r="H25" s="5"/>
      <c r="J25" s="15" t="s">
        <v>7</v>
      </c>
      <c r="K25" s="7">
        <f>COUNTIF(Tablo1[Letter Grade],"BA")</f>
        <v>1</v>
      </c>
      <c r="L25" s="3"/>
      <c r="M25" s="3"/>
      <c r="N25" s="3"/>
      <c r="O25" s="3"/>
      <c r="P25" s="7"/>
      <c r="Q25" s="3"/>
      <c r="R25" s="3"/>
      <c r="S25" s="3"/>
      <c r="T25" s="3"/>
    </row>
    <row r="26" spans="1:20" x14ac:dyDescent="0.25">
      <c r="A26" s="6"/>
      <c r="B26" s="3"/>
      <c r="C26" s="3"/>
      <c r="D26" s="3"/>
      <c r="E26" s="3"/>
      <c r="F26" s="3"/>
      <c r="G26" s="3"/>
      <c r="H26" s="7"/>
      <c r="J26" s="15" t="s">
        <v>8</v>
      </c>
      <c r="K26" s="7">
        <f>COUNTIF(Tablo1[Letter Grade],"BB")</f>
        <v>2</v>
      </c>
      <c r="L26" s="3"/>
      <c r="M26" s="3"/>
      <c r="N26" s="3"/>
      <c r="O26" s="3"/>
      <c r="P26" s="7"/>
      <c r="Q26" s="3"/>
      <c r="R26" s="3"/>
      <c r="S26" s="3"/>
      <c r="T26" s="3"/>
    </row>
    <row r="27" spans="1:20" x14ac:dyDescent="0.25">
      <c r="A27" s="6"/>
      <c r="B27" s="3"/>
      <c r="C27" s="3"/>
      <c r="D27" s="3"/>
      <c r="E27" s="3"/>
      <c r="F27" s="3"/>
      <c r="G27" s="3"/>
      <c r="H27" s="7"/>
      <c r="J27" s="15" t="s">
        <v>9</v>
      </c>
      <c r="K27" s="7">
        <f>COUNTIF(Tablo1[Letter Grade],"CB")</f>
        <v>4</v>
      </c>
      <c r="L27" s="3"/>
      <c r="M27" s="3"/>
      <c r="N27" s="3"/>
      <c r="O27" s="3"/>
      <c r="P27" s="7"/>
      <c r="Q27" s="3"/>
      <c r="R27" s="3"/>
      <c r="S27" s="3"/>
      <c r="T27" s="3"/>
    </row>
    <row r="28" spans="1:20" x14ac:dyDescent="0.25">
      <c r="A28" s="6"/>
      <c r="B28" s="3"/>
      <c r="C28" s="3"/>
      <c r="D28" s="3"/>
      <c r="E28" s="3"/>
      <c r="F28" s="3"/>
      <c r="G28" s="3"/>
      <c r="H28" s="7"/>
      <c r="J28" s="15" t="s">
        <v>10</v>
      </c>
      <c r="K28" s="7">
        <f>COUNTIF(Tablo1[Letter Grade],"CC")</f>
        <v>5</v>
      </c>
      <c r="L28" s="3"/>
      <c r="M28" s="3"/>
      <c r="N28" s="3"/>
      <c r="O28" s="3"/>
      <c r="P28" s="7"/>
      <c r="Q28" s="3"/>
      <c r="R28" s="3"/>
      <c r="S28" s="3"/>
      <c r="T28" s="3"/>
    </row>
    <row r="29" spans="1:20" x14ac:dyDescent="0.25">
      <c r="A29" s="6"/>
      <c r="B29" s="3"/>
      <c r="C29" s="3"/>
      <c r="D29" s="3"/>
      <c r="E29" s="3"/>
      <c r="F29" s="3"/>
      <c r="G29" s="3"/>
      <c r="H29" s="7"/>
      <c r="J29" s="15" t="s">
        <v>11</v>
      </c>
      <c r="K29" s="7">
        <f>COUNTIF(Tablo1[Letter Grade],"DC")</f>
        <v>4</v>
      </c>
      <c r="L29" s="3"/>
      <c r="M29" s="3"/>
      <c r="N29" s="3"/>
      <c r="O29" s="3"/>
      <c r="P29" s="7"/>
      <c r="Q29" s="3"/>
      <c r="R29" s="3"/>
      <c r="S29" s="3"/>
      <c r="T29" s="3"/>
    </row>
    <row r="30" spans="1:20" x14ac:dyDescent="0.25">
      <c r="A30" s="6"/>
      <c r="B30" s="3"/>
      <c r="C30" s="3"/>
      <c r="D30" s="3"/>
      <c r="E30" s="3"/>
      <c r="F30" s="3"/>
      <c r="G30" s="3"/>
      <c r="H30" s="7"/>
      <c r="J30" s="15" t="s">
        <v>12</v>
      </c>
      <c r="K30" s="7">
        <f>COUNTIF(Tablo1[Letter Grade],"DD")</f>
        <v>1</v>
      </c>
      <c r="L30" s="3"/>
      <c r="M30" s="3"/>
      <c r="N30" s="3"/>
      <c r="O30" s="3"/>
      <c r="P30" s="7"/>
      <c r="Q30" s="3"/>
      <c r="R30" s="3"/>
      <c r="S30" s="3"/>
      <c r="T30" s="3"/>
    </row>
    <row r="31" spans="1:20" x14ac:dyDescent="0.25">
      <c r="A31" s="6"/>
      <c r="B31" s="3"/>
      <c r="C31" s="3"/>
      <c r="D31" s="3"/>
      <c r="E31" s="3"/>
      <c r="F31" s="3"/>
      <c r="G31" s="3"/>
      <c r="H31" s="7"/>
      <c r="J31" s="15" t="s">
        <v>13</v>
      </c>
      <c r="K31" s="7">
        <f>COUNTIF(Tablo1[Letter Grade],"FD")</f>
        <v>1</v>
      </c>
      <c r="L31" s="3"/>
      <c r="M31" s="3"/>
      <c r="N31" s="3"/>
      <c r="O31" s="3"/>
      <c r="P31" s="7"/>
    </row>
    <row r="32" spans="1:20" ht="15.75" thickBot="1" x14ac:dyDescent="0.3">
      <c r="A32" s="6"/>
      <c r="B32" s="3"/>
      <c r="C32" s="3"/>
      <c r="D32" s="3"/>
      <c r="E32" s="3"/>
      <c r="F32" s="3"/>
      <c r="G32" s="3"/>
      <c r="H32" s="7"/>
      <c r="J32" s="16" t="s">
        <v>14</v>
      </c>
      <c r="K32" s="9">
        <f>COUNTIF(Tablo1[Letter Grade],"FF")</f>
        <v>1</v>
      </c>
      <c r="L32" s="3"/>
      <c r="M32" s="3"/>
      <c r="N32" s="3"/>
      <c r="O32" s="3"/>
      <c r="P32" s="7"/>
    </row>
    <row r="33" spans="1:16" x14ac:dyDescent="0.25">
      <c r="A33" s="6"/>
      <c r="B33" s="3"/>
      <c r="C33" s="3"/>
      <c r="D33" s="3"/>
      <c r="E33" s="3"/>
      <c r="F33" s="3"/>
      <c r="G33" s="3"/>
      <c r="H33" s="7"/>
      <c r="J33" s="6"/>
      <c r="K33" s="3"/>
      <c r="L33" s="3"/>
      <c r="M33" s="3"/>
      <c r="N33" s="3"/>
      <c r="O33" s="3"/>
      <c r="P33" s="7"/>
    </row>
    <row r="34" spans="1:16" x14ac:dyDescent="0.25">
      <c r="A34" s="6"/>
      <c r="B34" s="3"/>
      <c r="C34" s="3"/>
      <c r="D34" s="3"/>
      <c r="E34" s="3"/>
      <c r="F34" s="3"/>
      <c r="G34" s="3"/>
      <c r="H34" s="7"/>
      <c r="J34" s="6"/>
      <c r="K34" s="3"/>
      <c r="L34" s="3"/>
      <c r="M34" s="3"/>
      <c r="N34" s="3"/>
      <c r="O34" s="3"/>
      <c r="P34" s="7"/>
    </row>
    <row r="35" spans="1:16" x14ac:dyDescent="0.25">
      <c r="A35" s="6"/>
      <c r="B35" s="3"/>
      <c r="C35" s="3"/>
      <c r="D35" s="3"/>
      <c r="E35" s="3"/>
      <c r="F35" s="3"/>
      <c r="G35" s="3"/>
      <c r="H35" s="7"/>
      <c r="J35" s="6"/>
      <c r="K35" s="3"/>
      <c r="L35" s="3"/>
      <c r="M35" s="3"/>
      <c r="N35" s="3"/>
      <c r="O35" s="3"/>
      <c r="P35" s="7"/>
    </row>
    <row r="36" spans="1:16" x14ac:dyDescent="0.25">
      <c r="A36" s="6"/>
      <c r="B36" s="3"/>
      <c r="C36" s="3"/>
      <c r="D36" s="3"/>
      <c r="E36" s="3"/>
      <c r="F36" s="3"/>
      <c r="G36" s="3"/>
      <c r="H36" s="7"/>
      <c r="J36" s="6"/>
      <c r="K36" s="3"/>
      <c r="L36" s="3"/>
      <c r="M36" s="3"/>
      <c r="N36" s="3"/>
      <c r="O36" s="3"/>
      <c r="P36" s="7"/>
    </row>
    <row r="37" spans="1:16" x14ac:dyDescent="0.25">
      <c r="A37" s="6"/>
      <c r="B37" s="3"/>
      <c r="C37" s="3"/>
      <c r="D37" s="3"/>
      <c r="E37" s="3"/>
      <c r="F37" s="3"/>
      <c r="G37" s="3"/>
      <c r="H37" s="7"/>
      <c r="J37" s="6"/>
      <c r="K37" s="3"/>
      <c r="L37" s="3"/>
      <c r="M37" s="3"/>
      <c r="N37" s="3"/>
      <c r="O37" s="3"/>
      <c r="P37" s="7"/>
    </row>
    <row r="38" spans="1:16" x14ac:dyDescent="0.25">
      <c r="A38" s="6"/>
      <c r="B38" s="3"/>
      <c r="C38" s="3"/>
      <c r="D38" s="3"/>
      <c r="E38" s="3"/>
      <c r="F38" s="3"/>
      <c r="G38" s="3"/>
      <c r="H38" s="7"/>
      <c r="J38" s="6"/>
      <c r="K38" s="3"/>
      <c r="L38" s="3"/>
      <c r="M38" s="3"/>
      <c r="N38" s="3"/>
      <c r="O38" s="3"/>
      <c r="P38" s="7"/>
    </row>
    <row r="39" spans="1:16" x14ac:dyDescent="0.25">
      <c r="A39" s="6"/>
      <c r="B39" s="3"/>
      <c r="C39" s="3"/>
      <c r="D39" s="3"/>
      <c r="E39" s="3"/>
      <c r="F39" s="3"/>
      <c r="G39" s="3"/>
      <c r="H39" s="7"/>
      <c r="J39" s="6"/>
      <c r="K39" s="3"/>
      <c r="L39" s="3"/>
      <c r="M39" s="3"/>
      <c r="N39" s="3"/>
      <c r="O39" s="3"/>
      <c r="P39" s="7"/>
    </row>
    <row r="40" spans="1:16" ht="15.75" thickBot="1" x14ac:dyDescent="0.3">
      <c r="A40" s="6"/>
      <c r="B40" s="3"/>
      <c r="C40" s="3"/>
      <c r="D40" s="3"/>
      <c r="E40" s="3"/>
      <c r="F40" s="3"/>
      <c r="G40" s="3"/>
      <c r="H40" s="7"/>
      <c r="J40" s="8"/>
      <c r="K40" s="12"/>
      <c r="L40" s="12"/>
      <c r="M40" s="12"/>
      <c r="N40" s="12"/>
      <c r="O40" s="12"/>
      <c r="P40" s="9"/>
    </row>
    <row r="41" spans="1:16" x14ac:dyDescent="0.25">
      <c r="A41" s="6"/>
      <c r="B41" s="3"/>
      <c r="C41" s="3"/>
      <c r="D41" s="3"/>
      <c r="E41" s="3"/>
      <c r="F41" s="3"/>
      <c r="G41" s="3"/>
      <c r="H41" s="7"/>
    </row>
    <row r="42" spans="1:16" ht="15.75" thickBot="1" x14ac:dyDescent="0.3">
      <c r="A42" s="8"/>
      <c r="B42" s="12"/>
      <c r="C42" s="12"/>
      <c r="D42" s="12"/>
      <c r="E42" s="12"/>
      <c r="F42" s="12"/>
      <c r="G42" s="12"/>
      <c r="H42" s="9"/>
    </row>
    <row r="43" spans="1:16" x14ac:dyDescent="0.25">
      <c r="A43" s="3"/>
      <c r="B43" s="3"/>
      <c r="C43" s="3"/>
      <c r="D43" s="3"/>
      <c r="E43" s="3"/>
      <c r="F43" s="3"/>
    </row>
  </sheetData>
  <dataConsolidate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Onur Çeçen</dc:creator>
  <cp:lastModifiedBy>Halil Onur Çeçen</cp:lastModifiedBy>
  <dcterms:created xsi:type="dcterms:W3CDTF">2016-09-29T17:48:58Z</dcterms:created>
  <dcterms:modified xsi:type="dcterms:W3CDTF">2016-10-01T11:52:51Z</dcterms:modified>
</cp:coreProperties>
</file>