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uilherme\Desktop\EMEAREPORT\my-app\public\assets\"/>
    </mc:Choice>
  </mc:AlternateContent>
  <xr:revisionPtr revIDLastSave="0" documentId="13_ncr:1_{E527783E-3861-429A-9408-482E132622AD}" xr6:coauthVersionLast="47" xr6:coauthVersionMax="47" xr10:uidLastSave="{00000000-0000-0000-0000-000000000000}"/>
  <bookViews>
    <workbookView xWindow="28680" yWindow="-120" windowWidth="29040" windowHeight="15720" xr2:uid="{C0A60286-670E-40AE-8F59-128E7048F302}"/>
  </bookViews>
  <sheets>
    <sheet name="Planilha1" sheetId="1" r:id="rId1"/>
  </sheets>
  <definedNames>
    <definedName name="_xlnm._FilterDatabase" localSheetId="0" hidden="1">Planilha1!$A$1:$M$6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" l="1"/>
  <c r="M49" i="1"/>
  <c r="L49" i="1"/>
  <c r="K49" i="1"/>
  <c r="J49" i="1"/>
  <c r="H49" i="1"/>
  <c r="E49" i="1"/>
  <c r="D49" i="1"/>
  <c r="C49" i="1"/>
  <c r="M25" i="1"/>
  <c r="L25" i="1"/>
  <c r="K25" i="1"/>
  <c r="J25" i="1"/>
  <c r="H25" i="1"/>
  <c r="E25" i="1"/>
  <c r="D25" i="1"/>
  <c r="C25" i="1"/>
  <c r="M32" i="1"/>
  <c r="L32" i="1"/>
  <c r="K32" i="1"/>
  <c r="J32" i="1"/>
  <c r="M46" i="1"/>
  <c r="M41" i="1"/>
  <c r="M36" i="1"/>
  <c r="M33" i="1"/>
  <c r="M30" i="1"/>
  <c r="L30" i="1"/>
  <c r="M29" i="1"/>
  <c r="K29" i="1"/>
  <c r="J29" i="1"/>
  <c r="M28" i="1"/>
  <c r="M17" i="1"/>
  <c r="M16" i="1"/>
  <c r="M12" i="1"/>
  <c r="M10" i="1"/>
  <c r="J10" i="1"/>
  <c r="M8" i="1"/>
  <c r="L8" i="1"/>
  <c r="J8" i="1"/>
  <c r="K8" i="1"/>
  <c r="M7" i="1"/>
  <c r="L7" i="1"/>
  <c r="M6" i="1"/>
  <c r="M5" i="1"/>
  <c r="K5" i="1"/>
  <c r="M4" i="1"/>
  <c r="K4" i="1"/>
  <c r="M3" i="1"/>
</calcChain>
</file>

<file path=xl/sharedStrings.xml><?xml version="1.0" encoding="utf-8"?>
<sst xmlns="http://schemas.openxmlformats.org/spreadsheetml/2006/main" count="251" uniqueCount="93">
  <si>
    <t>Quarter</t>
  </si>
  <si>
    <t>Country</t>
  </si>
  <si>
    <t>Vehicles Count</t>
  </si>
  <si>
    <t>Miles</t>
  </si>
  <si>
    <t>Accident Count</t>
  </si>
  <si>
    <t>APMM</t>
  </si>
  <si>
    <t>% Vehicles in Accidents</t>
  </si>
  <si>
    <t># Accidents with Injuries</t>
  </si>
  <si>
    <t>IPMM</t>
  </si>
  <si>
    <t>HRD</t>
  </si>
  <si>
    <t>Commentary Drive</t>
  </si>
  <si>
    <t>PIFS</t>
  </si>
  <si>
    <t>BTW</t>
  </si>
  <si>
    <t>Q1</t>
  </si>
  <si>
    <t>Algeria</t>
  </si>
  <si>
    <t>0.00</t>
  </si>
  <si>
    <t>Ireland</t>
  </si>
  <si>
    <t>3.15</t>
  </si>
  <si>
    <t>5.56</t>
  </si>
  <si>
    <t>Netherlands</t>
  </si>
  <si>
    <t>8.63</t>
  </si>
  <si>
    <t>13.22</t>
  </si>
  <si>
    <t>Portugal</t>
  </si>
  <si>
    <t>7.95</t>
  </si>
  <si>
    <t>14.13</t>
  </si>
  <si>
    <t>United Kingdom</t>
  </si>
  <si>
    <t>4.48</t>
  </si>
  <si>
    <t>3.26</t>
  </si>
  <si>
    <t>Canadá</t>
  </si>
  <si>
    <t>8.28</t>
  </si>
  <si>
    <t>9.37</t>
  </si>
  <si>
    <t>United States</t>
  </si>
  <si>
    <t>3.92</t>
  </si>
  <si>
    <t>6.59</t>
  </si>
  <si>
    <t>0.14</t>
  </si>
  <si>
    <t>Argentina</t>
  </si>
  <si>
    <t>9.57</t>
  </si>
  <si>
    <t>11.68</t>
  </si>
  <si>
    <t>Brazil</t>
  </si>
  <si>
    <t>8.93</t>
  </si>
  <si>
    <t>9.14</t>
  </si>
  <si>
    <t>Chile</t>
  </si>
  <si>
    <t>5.46</t>
  </si>
  <si>
    <t>4.12</t>
  </si>
  <si>
    <t>Colombia</t>
  </si>
  <si>
    <t>1.36</t>
  </si>
  <si>
    <t>1.07</t>
  </si>
  <si>
    <t>Costa Rica</t>
  </si>
  <si>
    <t>Dominican Republic</t>
  </si>
  <si>
    <t>Ecuador</t>
  </si>
  <si>
    <t>Guatemala</t>
  </si>
  <si>
    <t>Mexico</t>
  </si>
  <si>
    <t>18.69</t>
  </si>
  <si>
    <t>18.00</t>
  </si>
  <si>
    <t>Panama</t>
  </si>
  <si>
    <t>Peru</t>
  </si>
  <si>
    <t>Puerto Rico</t>
  </si>
  <si>
    <t>Puerto Rico NA</t>
  </si>
  <si>
    <t>4.61</t>
  </si>
  <si>
    <t>7.02</t>
  </si>
  <si>
    <t>Uruguay</t>
  </si>
  <si>
    <t>Venezuela</t>
  </si>
  <si>
    <t>All Countries</t>
  </si>
  <si>
    <t>Q2</t>
  </si>
  <si>
    <t>6.96</t>
  </si>
  <si>
    <t>17.66</t>
  </si>
  <si>
    <t>6.36</t>
  </si>
  <si>
    <t>11.31</t>
  </si>
  <si>
    <t>9.65</t>
  </si>
  <si>
    <t>6.73</t>
  </si>
  <si>
    <t>0.32</t>
  </si>
  <si>
    <t>5.80</t>
  </si>
  <si>
    <t>6.45</t>
  </si>
  <si>
    <t>2.96</t>
  </si>
  <si>
    <t>5.14</t>
  </si>
  <si>
    <t>0.02</t>
  </si>
  <si>
    <t>10.67</t>
  </si>
  <si>
    <t>11.85</t>
  </si>
  <si>
    <t>7.64</t>
  </si>
  <si>
    <t>5.88</t>
  </si>
  <si>
    <t>8.00</t>
  </si>
  <si>
    <t>1.30</t>
  </si>
  <si>
    <t>23.98</t>
  </si>
  <si>
    <t>12.95</t>
  </si>
  <si>
    <t>20.78</t>
  </si>
  <si>
    <t>33.64</t>
  </si>
  <si>
    <t>0.10</t>
  </si>
  <si>
    <t>0.03</t>
  </si>
  <si>
    <t>India</t>
  </si>
  <si>
    <t>4.83</t>
  </si>
  <si>
    <t>6.72</t>
  </si>
  <si>
    <t>4.21</t>
  </si>
  <si>
    <t>6.22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</si>
</sst>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2" borderId="0" xfId="0" applyFill="1"/>
    <xf numFmtId="2" fontId="0" fillId="2" borderId="0" xfId="0" applyNumberFormat="1" applyFill="1"/>
    <xf numFmtId="10" fontId="0" fillId="2" borderId="0" xfId="2" applyNumberFormat="1" applyFont="1" applyFill="1"/>
    <xf numFmtId="2" fontId="0" fillId="0" borderId="0" xfId="0" applyNumberFormat="1"/>
    <xf numFmtId="10" fontId="0" fillId="0" borderId="0" xfId="2" applyNumberFormat="1" applyFont="1"/>
    <xf numFmtId="0" fontId="3" fillId="2" borderId="0" xfId="0" applyFont="1" applyFill="1"/>
    <xf numFmtId="2" fontId="3" fillId="2" borderId="0" xfId="0" applyNumberFormat="1" applyFont="1" applyFill="1"/>
    <xf numFmtId="10" fontId="3" fillId="2" borderId="0" xfId="2" applyNumberFormat="1" applyFont="1" applyFill="1"/>
    <xf numFmtId="0" fontId="1" fillId="2" borderId="0" xfId="1" applyFill="1"/>
    <xf numFmtId="2" fontId="3" fillId="0" borderId="0" xfId="0" applyNumberFormat="1" applyFont="1"/>
    <xf numFmtId="10" fontId="3" fillId="0" borderId="0" xfId="2" applyNumberFormat="1" applyFont="1"/>
    <xf numFmtId="0" fontId="3" fillId="0" borderId="0" xfId="0" applyFont="1"/>
  </cellXfs>
  <cellStyles count="3">
    <cellStyle name="Normal" xfId="0" builtinId="0"/>
    <cellStyle name="Normal 2" xfId="1" xr:uid="{F910B51E-9F2E-4174-81B3-987FA9C2A7D6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3E4D-E6AE-4AE3-8C6F-46ED67B84E0B}">
  <dimension ref="A1:O51"/>
  <sheetViews>
    <sheetView tabSelected="1" workbookViewId="0">
      <pane ySplit="1" topLeftCell="A17" activePane="bottomLeft" state="frozen"/>
      <selection pane="bottomLeft" activeCell="G51" sqref="G51"/>
    </sheetView>
  </sheetViews>
  <sheetFormatPr defaultRowHeight="14.4" x14ac:dyDescent="0.3"/>
  <cols>
    <col min="2" max="2" width="14.33203125" bestFit="1" customWidth="1"/>
    <col min="4" max="4" width="10.33203125" customWidth="1"/>
    <col min="5" max="5" width="16.109375" bestFit="1" customWidth="1"/>
    <col min="6" max="6" width="9" bestFit="1" customWidth="1"/>
    <col min="7" max="7" width="24" bestFit="1" customWidth="1"/>
    <col min="8" max="8" width="23.88671875" bestFit="1" customWidth="1"/>
    <col min="9" max="9" width="8.109375" bestFit="1" customWidth="1"/>
    <col min="10" max="10" width="7.109375" bestFit="1" customWidth="1"/>
    <col min="11" max="11" width="18.5546875" bestFit="1" customWidth="1"/>
    <col min="12" max="13" width="7.44140625" bestFit="1" customWidth="1"/>
  </cols>
  <sheetData>
    <row r="1" spans="1:13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s="2" t="s">
        <v>14</v>
      </c>
      <c r="C2" s="2">
        <v>25</v>
      </c>
      <c r="D2" s="2">
        <v>53220</v>
      </c>
      <c r="E2" s="2">
        <v>0</v>
      </c>
      <c r="F2" s="3" t="s">
        <v>15</v>
      </c>
      <c r="G2" s="4" t="s">
        <v>15</v>
      </c>
      <c r="H2" s="2">
        <v>0</v>
      </c>
      <c r="I2" s="3" t="s">
        <v>15</v>
      </c>
      <c r="J2" s="10">
        <v>0</v>
      </c>
      <c r="K2" s="10">
        <v>0</v>
      </c>
      <c r="L2" s="10">
        <v>0</v>
      </c>
      <c r="M2" s="10">
        <v>0</v>
      </c>
    </row>
    <row r="3" spans="1:13" x14ac:dyDescent="0.3">
      <c r="A3" t="s">
        <v>13</v>
      </c>
      <c r="B3" s="2" t="s">
        <v>16</v>
      </c>
      <c r="C3" s="2">
        <v>72</v>
      </c>
      <c r="D3" s="2">
        <v>317129</v>
      </c>
      <c r="E3" s="2">
        <v>1</v>
      </c>
      <c r="F3" s="3" t="s">
        <v>17</v>
      </c>
      <c r="G3" s="4" t="s">
        <v>18</v>
      </c>
      <c r="H3" s="2">
        <v>0</v>
      </c>
      <c r="I3" s="3" t="s">
        <v>15</v>
      </c>
      <c r="J3" s="2">
        <v>0</v>
      </c>
      <c r="K3" s="2">
        <v>0</v>
      </c>
      <c r="L3" s="2">
        <v>0</v>
      </c>
      <c r="M3" s="10">
        <f>18+24</f>
        <v>42</v>
      </c>
    </row>
    <row r="4" spans="1:13" x14ac:dyDescent="0.3">
      <c r="A4" t="s">
        <v>13</v>
      </c>
      <c r="B4" s="2" t="s">
        <v>19</v>
      </c>
      <c r="C4" s="2">
        <v>575</v>
      </c>
      <c r="D4" s="2">
        <v>2200759</v>
      </c>
      <c r="E4" s="2">
        <v>19</v>
      </c>
      <c r="F4" s="3" t="s">
        <v>20</v>
      </c>
      <c r="G4" s="4" t="s">
        <v>21</v>
      </c>
      <c r="H4" s="2">
        <v>0</v>
      </c>
      <c r="I4" s="3" t="s">
        <v>15</v>
      </c>
      <c r="J4" s="2">
        <v>0</v>
      </c>
      <c r="K4" s="2">
        <f>3+7+25+8</f>
        <v>43</v>
      </c>
      <c r="L4" s="2">
        <v>0</v>
      </c>
      <c r="M4" s="2">
        <f>9+6+15+1</f>
        <v>31</v>
      </c>
    </row>
    <row r="5" spans="1:13" x14ac:dyDescent="0.3">
      <c r="A5" t="s">
        <v>13</v>
      </c>
      <c r="B5" s="2" t="s">
        <v>22</v>
      </c>
      <c r="C5" s="2">
        <v>283</v>
      </c>
      <c r="D5" s="2">
        <v>1258365</v>
      </c>
      <c r="E5" s="2">
        <v>10</v>
      </c>
      <c r="F5" s="3" t="s">
        <v>23</v>
      </c>
      <c r="G5" s="4" t="s">
        <v>24</v>
      </c>
      <c r="H5" s="2">
        <v>0</v>
      </c>
      <c r="I5" s="3" t="s">
        <v>15</v>
      </c>
      <c r="J5" s="2">
        <v>3</v>
      </c>
      <c r="K5" s="2">
        <f>71+46+4</f>
        <v>121</v>
      </c>
      <c r="L5" s="2">
        <v>0</v>
      </c>
      <c r="M5" s="2">
        <f>35+17+1</f>
        <v>53</v>
      </c>
    </row>
    <row r="6" spans="1:13" x14ac:dyDescent="0.3">
      <c r="A6" t="s">
        <v>13</v>
      </c>
      <c r="B6" s="2" t="s">
        <v>25</v>
      </c>
      <c r="C6" s="2">
        <v>1840</v>
      </c>
      <c r="D6" s="2">
        <v>3346713</v>
      </c>
      <c r="E6" s="2">
        <v>15</v>
      </c>
      <c r="F6" s="3" t="s">
        <v>26</v>
      </c>
      <c r="G6" s="4" t="s">
        <v>27</v>
      </c>
      <c r="H6" s="2">
        <v>0</v>
      </c>
      <c r="I6" s="3" t="s">
        <v>15</v>
      </c>
      <c r="J6" s="2">
        <v>0</v>
      </c>
      <c r="K6" s="2">
        <v>0</v>
      </c>
      <c r="L6" s="2">
        <v>2</v>
      </c>
      <c r="M6" s="2">
        <f>18+18+45+8</f>
        <v>89</v>
      </c>
    </row>
    <row r="7" spans="1:13" x14ac:dyDescent="0.3">
      <c r="A7" t="s">
        <v>13</v>
      </c>
      <c r="B7" s="2" t="s">
        <v>28</v>
      </c>
      <c r="C7" s="2">
        <v>555</v>
      </c>
      <c r="D7" s="2">
        <v>1570056.6307020001</v>
      </c>
      <c r="E7" s="2">
        <v>13</v>
      </c>
      <c r="F7" s="3" t="s">
        <v>29</v>
      </c>
      <c r="G7" s="4" t="s">
        <v>30</v>
      </c>
      <c r="H7" s="2">
        <v>0</v>
      </c>
      <c r="I7" s="3" t="s">
        <v>15</v>
      </c>
      <c r="J7" s="2">
        <v>0</v>
      </c>
      <c r="K7" s="2">
        <v>0</v>
      </c>
      <c r="L7" s="2">
        <f>1+3</f>
        <v>4</v>
      </c>
      <c r="M7" s="2">
        <f>8+4</f>
        <v>12</v>
      </c>
    </row>
    <row r="8" spans="1:13" x14ac:dyDescent="0.3">
      <c r="A8" t="s">
        <v>13</v>
      </c>
      <c r="B8" s="2" t="s">
        <v>31</v>
      </c>
      <c r="C8" s="2">
        <v>9953</v>
      </c>
      <c r="D8" s="2">
        <v>41861777</v>
      </c>
      <c r="E8" s="2">
        <v>164</v>
      </c>
      <c r="F8" s="3" t="s">
        <v>32</v>
      </c>
      <c r="G8" s="4" t="s">
        <v>33</v>
      </c>
      <c r="H8" s="2">
        <v>6</v>
      </c>
      <c r="I8" s="3" t="s">
        <v>34</v>
      </c>
      <c r="J8" s="2">
        <f>4+3+1+1+13+2+4+22+3+2+2</f>
        <v>57</v>
      </c>
      <c r="K8" s="2">
        <f>2+1+1+4+11+1+1+4+2+3+25+1</f>
        <v>56</v>
      </c>
      <c r="L8" s="2">
        <f>15+4+3+13+11+1+2+2+26+1+1+1+7+8+15+1+7+2</f>
        <v>120</v>
      </c>
      <c r="M8" s="2">
        <f>2+4+21+1+117+21+8+1+1+5+4+10+2+56+55+26+9+2+10+176+4+7+13+19+91+16+17+5+1+9+1</f>
        <v>714</v>
      </c>
    </row>
    <row r="9" spans="1:13" x14ac:dyDescent="0.3">
      <c r="A9" t="s">
        <v>13</v>
      </c>
      <c r="B9" s="2" t="s">
        <v>35</v>
      </c>
      <c r="C9" s="2">
        <v>274</v>
      </c>
      <c r="D9" s="2">
        <v>835963</v>
      </c>
      <c r="E9" s="2">
        <v>8</v>
      </c>
      <c r="F9" s="3" t="s">
        <v>36</v>
      </c>
      <c r="G9" s="4" t="s">
        <v>37</v>
      </c>
      <c r="H9" s="2">
        <v>0</v>
      </c>
      <c r="I9" s="3" t="s">
        <v>15</v>
      </c>
      <c r="J9" s="2">
        <v>0</v>
      </c>
      <c r="K9" s="2">
        <v>0</v>
      </c>
      <c r="L9" s="2">
        <v>0</v>
      </c>
      <c r="M9" s="2">
        <v>0</v>
      </c>
    </row>
    <row r="10" spans="1:13" x14ac:dyDescent="0.3">
      <c r="A10" t="s">
        <v>13</v>
      </c>
      <c r="B10" s="2" t="s">
        <v>38</v>
      </c>
      <c r="C10" s="2">
        <v>1532</v>
      </c>
      <c r="D10" s="2">
        <v>3919913</v>
      </c>
      <c r="E10" s="2">
        <v>35</v>
      </c>
      <c r="F10" s="3" t="s">
        <v>39</v>
      </c>
      <c r="G10" s="4" t="s">
        <v>40</v>
      </c>
      <c r="H10" s="2">
        <v>0</v>
      </c>
      <c r="I10" s="3" t="s">
        <v>15</v>
      </c>
      <c r="J10" s="2">
        <f>59+1+1</f>
        <v>61</v>
      </c>
      <c r="K10" s="2">
        <v>0</v>
      </c>
      <c r="L10" s="2">
        <v>0</v>
      </c>
      <c r="M10" s="2">
        <f>110+6+26+2+3</f>
        <v>147</v>
      </c>
    </row>
    <row r="11" spans="1:13" x14ac:dyDescent="0.3">
      <c r="A11" t="s">
        <v>13</v>
      </c>
      <c r="B11" s="2" t="s">
        <v>41</v>
      </c>
      <c r="C11" s="2">
        <v>97</v>
      </c>
      <c r="D11" s="2">
        <v>183088</v>
      </c>
      <c r="E11" s="2">
        <v>1</v>
      </c>
      <c r="F11" s="3" t="s">
        <v>42</v>
      </c>
      <c r="G11" s="4" t="s">
        <v>43</v>
      </c>
      <c r="H11" s="2">
        <v>0</v>
      </c>
      <c r="I11" s="3" t="s">
        <v>15</v>
      </c>
      <c r="J11" s="2">
        <v>0</v>
      </c>
      <c r="K11" s="2">
        <v>4</v>
      </c>
      <c r="L11" s="2">
        <v>0</v>
      </c>
      <c r="M11" s="2">
        <v>0</v>
      </c>
    </row>
    <row r="12" spans="1:13" x14ac:dyDescent="0.3">
      <c r="A12" t="s">
        <v>13</v>
      </c>
      <c r="B12" s="2" t="s">
        <v>44</v>
      </c>
      <c r="C12" s="2">
        <v>374</v>
      </c>
      <c r="D12" s="2">
        <v>736867</v>
      </c>
      <c r="E12" s="2">
        <v>1</v>
      </c>
      <c r="F12" s="3" t="s">
        <v>45</v>
      </c>
      <c r="G12" s="4" t="s">
        <v>46</v>
      </c>
      <c r="H12" s="2">
        <v>0</v>
      </c>
      <c r="I12" s="3" t="s">
        <v>15</v>
      </c>
      <c r="J12" s="2">
        <v>0</v>
      </c>
      <c r="K12" s="2">
        <v>0</v>
      </c>
      <c r="L12" s="2">
        <v>0</v>
      </c>
      <c r="M12" s="2">
        <f>8+13+2+2</f>
        <v>25</v>
      </c>
    </row>
    <row r="13" spans="1:13" x14ac:dyDescent="0.3">
      <c r="A13" t="s">
        <v>13</v>
      </c>
      <c r="B13" s="2" t="s">
        <v>47</v>
      </c>
      <c r="C13" s="2">
        <v>40</v>
      </c>
      <c r="D13" s="2">
        <v>111630</v>
      </c>
      <c r="E13" s="2">
        <v>0</v>
      </c>
      <c r="F13" s="3" t="s">
        <v>15</v>
      </c>
      <c r="G13" s="4" t="s">
        <v>15</v>
      </c>
      <c r="H13" s="2">
        <v>0</v>
      </c>
      <c r="I13" s="3" t="s">
        <v>15</v>
      </c>
      <c r="J13" s="2">
        <v>0</v>
      </c>
      <c r="K13" s="2">
        <v>0</v>
      </c>
      <c r="L13" s="2">
        <v>0</v>
      </c>
      <c r="M13" s="2">
        <v>7</v>
      </c>
    </row>
    <row r="14" spans="1:13" x14ac:dyDescent="0.3">
      <c r="A14" t="s">
        <v>13</v>
      </c>
      <c r="B14" s="2" t="s">
        <v>48</v>
      </c>
      <c r="C14" s="2">
        <v>23</v>
      </c>
      <c r="D14" s="2">
        <v>81080</v>
      </c>
      <c r="E14" s="2">
        <v>0</v>
      </c>
      <c r="F14" s="3" t="s">
        <v>15</v>
      </c>
      <c r="G14" s="4" t="s">
        <v>15</v>
      </c>
      <c r="H14" s="2">
        <v>0</v>
      </c>
      <c r="I14" s="3" t="s">
        <v>15</v>
      </c>
      <c r="J14" s="2">
        <v>0</v>
      </c>
      <c r="K14" s="2">
        <v>0</v>
      </c>
      <c r="L14" s="2">
        <v>0</v>
      </c>
      <c r="M14" s="2">
        <v>4</v>
      </c>
    </row>
    <row r="15" spans="1:13" x14ac:dyDescent="0.3">
      <c r="A15" t="s">
        <v>13</v>
      </c>
      <c r="B15" s="2" t="s">
        <v>49</v>
      </c>
      <c r="C15" s="2">
        <v>13</v>
      </c>
      <c r="D15" s="2">
        <v>42384</v>
      </c>
      <c r="E15" s="2">
        <v>0</v>
      </c>
      <c r="F15" s="3" t="s">
        <v>15</v>
      </c>
      <c r="G15" s="4" t="s">
        <v>15</v>
      </c>
      <c r="H15" s="2">
        <v>0</v>
      </c>
      <c r="I15" s="3" t="s">
        <v>15</v>
      </c>
      <c r="J15" s="2">
        <v>0</v>
      </c>
      <c r="K15" s="2">
        <v>0</v>
      </c>
      <c r="L15" s="2">
        <v>0</v>
      </c>
      <c r="M15" s="2">
        <v>0</v>
      </c>
    </row>
    <row r="16" spans="1:13" x14ac:dyDescent="0.3">
      <c r="A16" t="s">
        <v>13</v>
      </c>
      <c r="B16" s="2" t="s">
        <v>50</v>
      </c>
      <c r="C16" s="2">
        <v>15</v>
      </c>
      <c r="D16" s="2">
        <v>47481</v>
      </c>
      <c r="E16" s="2">
        <v>0</v>
      </c>
      <c r="F16" s="3" t="s">
        <v>15</v>
      </c>
      <c r="G16" s="4" t="s">
        <v>15</v>
      </c>
      <c r="H16" s="2">
        <v>0</v>
      </c>
      <c r="I16" s="3" t="s">
        <v>15</v>
      </c>
      <c r="J16" s="2">
        <v>0</v>
      </c>
      <c r="K16" s="2">
        <v>0</v>
      </c>
      <c r="L16" s="2">
        <v>0</v>
      </c>
      <c r="M16" s="2">
        <f>9+0</f>
        <v>9</v>
      </c>
    </row>
    <row r="17" spans="1:15" x14ac:dyDescent="0.3">
      <c r="A17" t="s">
        <v>13</v>
      </c>
      <c r="B17" s="2" t="s">
        <v>51</v>
      </c>
      <c r="C17" s="2">
        <v>511</v>
      </c>
      <c r="D17" s="2">
        <v>1230515</v>
      </c>
      <c r="E17" s="2">
        <v>23</v>
      </c>
      <c r="F17" s="3" t="s">
        <v>52</v>
      </c>
      <c r="G17" s="4" t="s">
        <v>53</v>
      </c>
      <c r="H17" s="2">
        <v>0</v>
      </c>
      <c r="I17" s="3" t="s">
        <v>15</v>
      </c>
      <c r="J17" s="2">
        <v>0</v>
      </c>
      <c r="K17" s="2">
        <v>4</v>
      </c>
      <c r="L17" s="2">
        <v>0</v>
      </c>
      <c r="M17" s="2">
        <f>45+15</f>
        <v>60</v>
      </c>
    </row>
    <row r="18" spans="1:15" x14ac:dyDescent="0.3">
      <c r="A18" t="s">
        <v>13</v>
      </c>
      <c r="B18" s="2" t="s">
        <v>54</v>
      </c>
      <c r="C18" s="2">
        <v>84</v>
      </c>
      <c r="D18" s="2">
        <v>171443</v>
      </c>
      <c r="E18" s="2">
        <v>0</v>
      </c>
      <c r="F18" s="3" t="s">
        <v>15</v>
      </c>
      <c r="G18" s="4" t="s">
        <v>15</v>
      </c>
      <c r="H18" s="2">
        <v>0</v>
      </c>
      <c r="I18" s="3" t="s">
        <v>15</v>
      </c>
      <c r="J18" s="2">
        <v>0</v>
      </c>
      <c r="K18" s="2">
        <v>0</v>
      </c>
      <c r="L18" s="2">
        <v>0</v>
      </c>
      <c r="M18" s="2">
        <v>5</v>
      </c>
    </row>
    <row r="19" spans="1:15" x14ac:dyDescent="0.3">
      <c r="A19" t="s">
        <v>13</v>
      </c>
      <c r="B19" s="2" t="s">
        <v>55</v>
      </c>
      <c r="C19" s="2">
        <v>39</v>
      </c>
      <c r="D19" s="2">
        <v>106935</v>
      </c>
      <c r="E19" s="2">
        <v>0</v>
      </c>
      <c r="F19" s="3" t="s">
        <v>15</v>
      </c>
      <c r="G19" s="4" t="s">
        <v>15</v>
      </c>
      <c r="H19" s="2">
        <v>0</v>
      </c>
      <c r="I19" s="3" t="s">
        <v>15</v>
      </c>
      <c r="J19" s="2">
        <v>0</v>
      </c>
      <c r="K19" s="2">
        <v>0</v>
      </c>
      <c r="L19" s="2">
        <v>0</v>
      </c>
      <c r="M19" s="2">
        <v>4</v>
      </c>
    </row>
    <row r="20" spans="1:15" x14ac:dyDescent="0.3">
      <c r="A20" t="s">
        <v>13</v>
      </c>
      <c r="B20" s="2" t="s">
        <v>56</v>
      </c>
      <c r="C20" s="2">
        <v>18</v>
      </c>
      <c r="D20" s="2">
        <v>82305</v>
      </c>
      <c r="E20" s="2">
        <v>0</v>
      </c>
      <c r="F20" s="3" t="s">
        <v>15</v>
      </c>
      <c r="G20" s="4" t="s">
        <v>15</v>
      </c>
      <c r="H20" s="2">
        <v>0</v>
      </c>
      <c r="I20" s="3" t="s">
        <v>15</v>
      </c>
      <c r="J20" s="2">
        <v>0</v>
      </c>
      <c r="K20" s="2">
        <v>0</v>
      </c>
      <c r="L20" s="2">
        <v>0</v>
      </c>
      <c r="M20" s="2">
        <v>0</v>
      </c>
    </row>
    <row r="21" spans="1:15" x14ac:dyDescent="0.3">
      <c r="A21" t="s">
        <v>13</v>
      </c>
      <c r="B21" s="2" t="s">
        <v>57</v>
      </c>
      <c r="C21" s="2">
        <v>114</v>
      </c>
      <c r="D21" s="2">
        <v>434290</v>
      </c>
      <c r="E21" s="2">
        <v>2</v>
      </c>
      <c r="F21" s="3" t="s">
        <v>58</v>
      </c>
      <c r="G21" s="4" t="s">
        <v>59</v>
      </c>
      <c r="H21" s="2">
        <v>0</v>
      </c>
      <c r="I21" s="3" t="s">
        <v>15</v>
      </c>
      <c r="J21" s="2">
        <v>0</v>
      </c>
      <c r="K21" s="2">
        <v>0</v>
      </c>
      <c r="L21" s="2">
        <v>0</v>
      </c>
      <c r="M21" s="2">
        <v>0</v>
      </c>
      <c r="O21" s="5"/>
    </row>
    <row r="22" spans="1:15" x14ac:dyDescent="0.3">
      <c r="A22" t="s">
        <v>13</v>
      </c>
      <c r="B22" s="2" t="s">
        <v>60</v>
      </c>
      <c r="C22" s="2">
        <v>9</v>
      </c>
      <c r="D22" s="2">
        <v>36928</v>
      </c>
      <c r="E22" s="2">
        <v>0</v>
      </c>
      <c r="F22" s="3" t="s">
        <v>15</v>
      </c>
      <c r="G22" s="4" t="s">
        <v>15</v>
      </c>
      <c r="H22" s="2">
        <v>0</v>
      </c>
      <c r="I22" s="3" t="s">
        <v>15</v>
      </c>
      <c r="J22" s="2">
        <v>0</v>
      </c>
      <c r="K22" s="2">
        <v>0</v>
      </c>
      <c r="L22" s="2">
        <v>0</v>
      </c>
      <c r="M22" s="2">
        <v>0</v>
      </c>
    </row>
    <row r="23" spans="1:15" x14ac:dyDescent="0.3">
      <c r="A23" t="s">
        <v>13</v>
      </c>
      <c r="B23" s="2" t="s">
        <v>61</v>
      </c>
      <c r="C23" s="2">
        <v>5</v>
      </c>
      <c r="D23" s="2">
        <v>13401</v>
      </c>
      <c r="E23" s="2">
        <v>0</v>
      </c>
      <c r="F23" s="3" t="s">
        <v>15</v>
      </c>
      <c r="G23" s="4" t="s">
        <v>15</v>
      </c>
      <c r="H23" s="2">
        <v>0</v>
      </c>
      <c r="I23" s="3" t="s">
        <v>15</v>
      </c>
      <c r="J23" s="2">
        <v>0</v>
      </c>
      <c r="K23" s="2">
        <v>0</v>
      </c>
      <c r="L23" s="2">
        <v>0</v>
      </c>
      <c r="M23" s="2">
        <v>0</v>
      </c>
    </row>
    <row r="24" spans="1:15" x14ac:dyDescent="0.3">
      <c r="A24" t="s">
        <v>13</v>
      </c>
      <c r="B24" s="2" t="s">
        <v>88</v>
      </c>
      <c r="C24" s="2">
        <v>918</v>
      </c>
      <c r="D24" s="2">
        <v>1803713</v>
      </c>
      <c r="E24" s="2">
        <v>0</v>
      </c>
      <c r="F24" s="3" t="s">
        <v>15</v>
      </c>
      <c r="G24" s="4" t="s">
        <v>15</v>
      </c>
      <c r="H24" s="2">
        <v>0</v>
      </c>
      <c r="I24" s="3" t="s">
        <v>15</v>
      </c>
      <c r="J24" s="2">
        <v>0</v>
      </c>
      <c r="K24" s="2">
        <v>0</v>
      </c>
      <c r="L24" s="2">
        <v>0</v>
      </c>
      <c r="M24" s="2">
        <v>0</v>
      </c>
    </row>
    <row r="25" spans="1:15" x14ac:dyDescent="0.3">
      <c r="B25" s="7" t="s">
        <v>62</v>
      </c>
      <c r="C25" s="7">
        <f>SUM(C2:C24)</f>
        <v>17369</v>
      </c>
      <c r="D25" s="7">
        <f>SUM(D2:D24)</f>
        <v>60445955.630702004</v>
      </c>
      <c r="E25" s="7">
        <f>SUM(E2:E24)</f>
        <v>292</v>
      </c>
      <c r="F25" s="8" t="s">
        <v>89</v>
      </c>
      <c r="G25" s="9" t="s">
        <v>90</v>
      </c>
      <c r="H25" s="7">
        <f>SUM(H2:H24)</f>
        <v>6</v>
      </c>
      <c r="I25" s="8" t="s">
        <v>86</v>
      </c>
      <c r="J25" s="7">
        <f>SUM(J2:J24)</f>
        <v>121</v>
      </c>
      <c r="K25" s="7">
        <f>SUM(K2:K24)</f>
        <v>228</v>
      </c>
      <c r="L25" s="7">
        <f>SUM(L2:L24)</f>
        <v>126</v>
      </c>
      <c r="M25" s="7">
        <f>SUM(M2:M24)</f>
        <v>1202</v>
      </c>
    </row>
    <row r="26" spans="1:15" x14ac:dyDescent="0.3">
      <c r="A26" t="s">
        <v>63</v>
      </c>
      <c r="B26" t="s">
        <v>14</v>
      </c>
      <c r="C26">
        <v>25</v>
      </c>
      <c r="D26">
        <v>85650</v>
      </c>
      <c r="E26">
        <v>0</v>
      </c>
      <c r="F26" s="5" t="s">
        <v>15</v>
      </c>
      <c r="G26" s="6" t="s">
        <v>15</v>
      </c>
      <c r="H26">
        <v>0</v>
      </c>
      <c r="I26" s="5" t="s">
        <v>15</v>
      </c>
      <c r="J26">
        <v>0</v>
      </c>
      <c r="K26">
        <v>0</v>
      </c>
      <c r="L26">
        <v>0</v>
      </c>
      <c r="M26">
        <v>0</v>
      </c>
    </row>
    <row r="27" spans="1:15" x14ac:dyDescent="0.3">
      <c r="A27" t="s">
        <v>63</v>
      </c>
      <c r="B27" t="s">
        <v>16</v>
      </c>
      <c r="C27">
        <v>71</v>
      </c>
      <c r="D27">
        <v>542254</v>
      </c>
      <c r="E27">
        <v>0</v>
      </c>
      <c r="F27" s="5" t="s">
        <v>15</v>
      </c>
      <c r="G27" s="6" t="s">
        <v>15</v>
      </c>
      <c r="H27">
        <v>0</v>
      </c>
      <c r="I27" s="5" t="s">
        <v>15</v>
      </c>
      <c r="J27">
        <v>0</v>
      </c>
      <c r="K27">
        <v>0</v>
      </c>
      <c r="L27">
        <v>0</v>
      </c>
      <c r="M27">
        <v>0</v>
      </c>
    </row>
    <row r="28" spans="1:15" x14ac:dyDescent="0.3">
      <c r="A28" t="s">
        <v>63</v>
      </c>
      <c r="B28" t="s">
        <v>19</v>
      </c>
      <c r="C28">
        <v>589</v>
      </c>
      <c r="D28">
        <v>3736899</v>
      </c>
      <c r="E28">
        <v>26</v>
      </c>
      <c r="F28" s="5" t="s">
        <v>64</v>
      </c>
      <c r="G28" s="6" t="s">
        <v>65</v>
      </c>
      <c r="H28">
        <v>0</v>
      </c>
      <c r="I28" s="5" t="s">
        <v>15</v>
      </c>
      <c r="J28">
        <v>0</v>
      </c>
      <c r="K28">
        <v>2</v>
      </c>
      <c r="L28">
        <v>0</v>
      </c>
      <c r="M28">
        <f>9+14+11+2</f>
        <v>36</v>
      </c>
    </row>
    <row r="29" spans="1:15" x14ac:dyDescent="0.3">
      <c r="A29" t="s">
        <v>63</v>
      </c>
      <c r="B29" t="s">
        <v>22</v>
      </c>
      <c r="C29">
        <v>283</v>
      </c>
      <c r="D29">
        <v>1258365.131053</v>
      </c>
      <c r="E29">
        <v>8</v>
      </c>
      <c r="F29" s="5" t="s">
        <v>66</v>
      </c>
      <c r="G29" s="6" t="s">
        <v>67</v>
      </c>
      <c r="H29">
        <v>0</v>
      </c>
      <c r="I29" s="5" t="s">
        <v>15</v>
      </c>
      <c r="J29">
        <f>4+1</f>
        <v>5</v>
      </c>
      <c r="K29">
        <f>75+47+3</f>
        <v>125</v>
      </c>
      <c r="L29">
        <v>0</v>
      </c>
      <c r="M29">
        <f>45+69+3</f>
        <v>117</v>
      </c>
    </row>
    <row r="30" spans="1:15" x14ac:dyDescent="0.3">
      <c r="A30" t="s">
        <v>63</v>
      </c>
      <c r="B30" t="s">
        <v>25</v>
      </c>
      <c r="C30">
        <v>1783</v>
      </c>
      <c r="D30">
        <v>3109519</v>
      </c>
      <c r="E30">
        <v>30</v>
      </c>
      <c r="F30" s="5" t="s">
        <v>68</v>
      </c>
      <c r="G30" s="6" t="s">
        <v>69</v>
      </c>
      <c r="H30">
        <v>1</v>
      </c>
      <c r="I30" s="5" t="s">
        <v>70</v>
      </c>
      <c r="J30">
        <v>0</v>
      </c>
      <c r="K30">
        <v>1</v>
      </c>
      <c r="L30">
        <f>3+2</f>
        <v>5</v>
      </c>
      <c r="M30">
        <f>16+7+32+7</f>
        <v>62</v>
      </c>
    </row>
    <row r="31" spans="1:15" x14ac:dyDescent="0.3">
      <c r="A31" t="s">
        <v>63</v>
      </c>
      <c r="B31" t="s">
        <v>28</v>
      </c>
      <c r="C31">
        <v>558</v>
      </c>
      <c r="D31">
        <v>1552893.1209400001</v>
      </c>
      <c r="E31">
        <v>9</v>
      </c>
      <c r="F31" s="5" t="s">
        <v>71</v>
      </c>
      <c r="G31" s="6" t="s">
        <v>72</v>
      </c>
      <c r="H31">
        <v>0</v>
      </c>
      <c r="I31" s="5" t="s">
        <v>15</v>
      </c>
      <c r="J31">
        <v>0</v>
      </c>
      <c r="K31">
        <v>0</v>
      </c>
      <c r="L31">
        <v>0</v>
      </c>
      <c r="M31">
        <v>0</v>
      </c>
    </row>
    <row r="32" spans="1:15" x14ac:dyDescent="0.3">
      <c r="A32" t="s">
        <v>63</v>
      </c>
      <c r="B32" t="s">
        <v>31</v>
      </c>
      <c r="C32">
        <v>9954</v>
      </c>
      <c r="D32">
        <v>43190196</v>
      </c>
      <c r="E32">
        <v>128</v>
      </c>
      <c r="F32" s="5" t="s">
        <v>73</v>
      </c>
      <c r="G32" s="6" t="s">
        <v>74</v>
      </c>
      <c r="H32">
        <v>1</v>
      </c>
      <c r="I32" s="5" t="s">
        <v>75</v>
      </c>
      <c r="J32">
        <f>6+1+4+1+17+2+5+22+4+3+3+1</f>
        <v>69</v>
      </c>
      <c r="K32">
        <f>8+8+2+1+17+6+18+6+1+28+9+9+5+1</f>
        <v>119</v>
      </c>
      <c r="L32">
        <f>20+1+3+1+1+14+10+3+1+17+1+1+1+6+16+5+1+1</f>
        <v>103</v>
      </c>
      <c r="M32">
        <f>1+126+11+7+5+1+10+10+54+88+21+11+3+8+156+8+3+4+10+5+4+97+17+27+3+3+2+2</f>
        <v>697</v>
      </c>
    </row>
    <row r="33" spans="1:13" x14ac:dyDescent="0.3">
      <c r="A33" t="s">
        <v>63</v>
      </c>
      <c r="B33" t="s">
        <v>35</v>
      </c>
      <c r="C33">
        <v>270</v>
      </c>
      <c r="D33">
        <v>749652</v>
      </c>
      <c r="E33">
        <v>8</v>
      </c>
      <c r="F33" s="5" t="s">
        <v>76</v>
      </c>
      <c r="G33" s="6" t="s">
        <v>77</v>
      </c>
      <c r="H33">
        <v>0</v>
      </c>
      <c r="I33" s="5" t="s">
        <v>15</v>
      </c>
      <c r="J33">
        <v>0</v>
      </c>
      <c r="K33">
        <v>0</v>
      </c>
      <c r="L33">
        <v>0</v>
      </c>
      <c r="M33">
        <f>23+21</f>
        <v>44</v>
      </c>
    </row>
    <row r="34" spans="1:13" x14ac:dyDescent="0.3">
      <c r="A34" t="s">
        <v>63</v>
      </c>
      <c r="B34" t="s">
        <v>38</v>
      </c>
      <c r="C34">
        <v>1497</v>
      </c>
      <c r="D34">
        <v>4057680</v>
      </c>
      <c r="E34">
        <v>31</v>
      </c>
      <c r="F34" s="5" t="s">
        <v>78</v>
      </c>
      <c r="G34" s="6" t="s">
        <v>29</v>
      </c>
      <c r="H34">
        <v>0</v>
      </c>
      <c r="I34" s="5" t="s">
        <v>15</v>
      </c>
      <c r="J34">
        <v>44</v>
      </c>
      <c r="K34">
        <v>1</v>
      </c>
      <c r="L34">
        <v>0</v>
      </c>
      <c r="M34">
        <v>96</v>
      </c>
    </row>
    <row r="35" spans="1:13" x14ac:dyDescent="0.3">
      <c r="A35" t="s">
        <v>63</v>
      </c>
      <c r="B35" t="s">
        <v>41</v>
      </c>
      <c r="C35">
        <v>50</v>
      </c>
      <c r="D35">
        <v>169974</v>
      </c>
      <c r="E35">
        <v>1</v>
      </c>
      <c r="F35" s="5" t="s">
        <v>79</v>
      </c>
      <c r="G35" s="6" t="s">
        <v>80</v>
      </c>
      <c r="H35">
        <v>0</v>
      </c>
      <c r="I35" s="5" t="s">
        <v>15</v>
      </c>
      <c r="J35">
        <v>0</v>
      </c>
      <c r="K35">
        <v>0</v>
      </c>
      <c r="L35">
        <v>0</v>
      </c>
      <c r="M35">
        <v>25</v>
      </c>
    </row>
    <row r="36" spans="1:13" x14ac:dyDescent="0.3">
      <c r="A36" t="s">
        <v>63</v>
      </c>
      <c r="B36" t="s">
        <v>44</v>
      </c>
      <c r="C36">
        <v>374</v>
      </c>
      <c r="D36">
        <v>768049</v>
      </c>
      <c r="E36">
        <v>1</v>
      </c>
      <c r="F36" s="5" t="s">
        <v>81</v>
      </c>
      <c r="G36" s="6" t="s">
        <v>46</v>
      </c>
      <c r="H36">
        <v>0</v>
      </c>
      <c r="I36" s="5" t="s">
        <v>15</v>
      </c>
      <c r="J36">
        <v>0</v>
      </c>
      <c r="K36">
        <v>0</v>
      </c>
      <c r="L36">
        <v>0</v>
      </c>
      <c r="M36">
        <f>23+31+1+5</f>
        <v>60</v>
      </c>
    </row>
    <row r="37" spans="1:13" x14ac:dyDescent="0.3">
      <c r="A37" t="s">
        <v>63</v>
      </c>
      <c r="B37" t="s">
        <v>47</v>
      </c>
      <c r="C37">
        <v>45</v>
      </c>
      <c r="D37">
        <v>122049</v>
      </c>
      <c r="E37">
        <v>0</v>
      </c>
      <c r="F37" s="5" t="s">
        <v>15</v>
      </c>
      <c r="G37" s="6" t="s">
        <v>15</v>
      </c>
      <c r="H37">
        <v>0</v>
      </c>
      <c r="I37" s="5" t="s">
        <v>15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t="s">
        <v>63</v>
      </c>
      <c r="B38" t="s">
        <v>48</v>
      </c>
      <c r="C38">
        <v>24</v>
      </c>
      <c r="D38">
        <v>76230</v>
      </c>
      <c r="E38">
        <v>0</v>
      </c>
      <c r="F38" s="5" t="s">
        <v>15</v>
      </c>
      <c r="G38" s="6" t="s">
        <v>15</v>
      </c>
      <c r="H38">
        <v>0</v>
      </c>
      <c r="I38" s="5" t="s">
        <v>15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t="s">
        <v>63</v>
      </c>
      <c r="B39" t="s">
        <v>49</v>
      </c>
      <c r="C39">
        <v>13</v>
      </c>
      <c r="D39">
        <v>44194</v>
      </c>
      <c r="E39">
        <v>0</v>
      </c>
      <c r="F39" s="5" t="s">
        <v>15</v>
      </c>
      <c r="G39" s="6" t="s">
        <v>15</v>
      </c>
      <c r="H39">
        <v>0</v>
      </c>
      <c r="I39" s="5" t="s">
        <v>15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t="s">
        <v>63</v>
      </c>
      <c r="B40" t="s">
        <v>50</v>
      </c>
      <c r="C40">
        <v>16</v>
      </c>
      <c r="D40">
        <v>50647</v>
      </c>
      <c r="E40">
        <v>0</v>
      </c>
      <c r="F40" s="5" t="s">
        <v>15</v>
      </c>
      <c r="G40" s="6" t="s">
        <v>15</v>
      </c>
      <c r="H40">
        <v>0</v>
      </c>
      <c r="I40" s="5" t="s">
        <v>15</v>
      </c>
      <c r="J40">
        <v>0</v>
      </c>
      <c r="K40">
        <v>0</v>
      </c>
      <c r="L40">
        <v>0</v>
      </c>
      <c r="M40">
        <v>0</v>
      </c>
    </row>
    <row r="41" spans="1:13" x14ac:dyDescent="0.3">
      <c r="A41" t="s">
        <v>63</v>
      </c>
      <c r="B41" t="s">
        <v>51</v>
      </c>
      <c r="C41">
        <v>556</v>
      </c>
      <c r="D41">
        <v>750577</v>
      </c>
      <c r="E41">
        <v>18</v>
      </c>
      <c r="F41" s="5" t="s">
        <v>82</v>
      </c>
      <c r="G41" s="6" t="s">
        <v>83</v>
      </c>
      <c r="H41">
        <v>0</v>
      </c>
      <c r="I41" s="5" t="s">
        <v>15</v>
      </c>
      <c r="J41">
        <v>0</v>
      </c>
      <c r="K41">
        <v>4</v>
      </c>
      <c r="L41">
        <v>0</v>
      </c>
      <c r="M41">
        <f>52+26+1</f>
        <v>79</v>
      </c>
    </row>
    <row r="42" spans="1:13" x14ac:dyDescent="0.3">
      <c r="A42" t="s">
        <v>63</v>
      </c>
      <c r="B42" t="s">
        <v>54</v>
      </c>
      <c r="C42">
        <v>88</v>
      </c>
      <c r="D42">
        <v>181010</v>
      </c>
      <c r="E42">
        <v>0</v>
      </c>
      <c r="F42" s="5" t="s">
        <v>15</v>
      </c>
      <c r="G42" s="6" t="s">
        <v>15</v>
      </c>
      <c r="H42">
        <v>0</v>
      </c>
      <c r="I42" s="5" t="s">
        <v>15</v>
      </c>
      <c r="J42">
        <v>0</v>
      </c>
      <c r="K42">
        <v>0</v>
      </c>
      <c r="L42">
        <v>0</v>
      </c>
      <c r="M42">
        <v>0</v>
      </c>
    </row>
    <row r="43" spans="1:13" x14ac:dyDescent="0.3">
      <c r="A43" t="s">
        <v>63</v>
      </c>
      <c r="B43" t="s">
        <v>55</v>
      </c>
      <c r="C43">
        <v>38</v>
      </c>
      <c r="D43">
        <v>105381</v>
      </c>
      <c r="E43">
        <v>0</v>
      </c>
      <c r="F43" s="5" t="s">
        <v>15</v>
      </c>
      <c r="G43" s="6" t="s">
        <v>15</v>
      </c>
      <c r="H43">
        <v>0</v>
      </c>
      <c r="I43" s="5" t="s">
        <v>15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t="s">
        <v>63</v>
      </c>
      <c r="B44" t="s">
        <v>56</v>
      </c>
      <c r="C44">
        <v>16</v>
      </c>
      <c r="D44">
        <v>88661</v>
      </c>
      <c r="E44">
        <v>0</v>
      </c>
      <c r="F44" s="5" t="s">
        <v>15</v>
      </c>
      <c r="G44" s="6" t="s">
        <v>15</v>
      </c>
      <c r="H44">
        <v>0</v>
      </c>
      <c r="I44" s="5" t="s">
        <v>15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t="s">
        <v>63</v>
      </c>
      <c r="B45" t="s">
        <v>57</v>
      </c>
      <c r="C45">
        <v>107</v>
      </c>
      <c r="D45">
        <v>433094</v>
      </c>
      <c r="E45">
        <v>9</v>
      </c>
      <c r="F45" s="5" t="s">
        <v>84</v>
      </c>
      <c r="G45" s="6" t="s">
        <v>85</v>
      </c>
      <c r="H45">
        <v>0</v>
      </c>
      <c r="I45" s="5" t="s">
        <v>15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t="s">
        <v>63</v>
      </c>
      <c r="B46" t="s">
        <v>60</v>
      </c>
      <c r="C46">
        <v>7</v>
      </c>
      <c r="D46">
        <v>22772</v>
      </c>
      <c r="E46">
        <v>0</v>
      </c>
      <c r="F46" s="5" t="s">
        <v>15</v>
      </c>
      <c r="G46" s="6" t="s">
        <v>15</v>
      </c>
      <c r="H46">
        <v>0</v>
      </c>
      <c r="I46" s="5" t="s">
        <v>15</v>
      </c>
      <c r="J46">
        <v>0</v>
      </c>
      <c r="K46">
        <v>0</v>
      </c>
      <c r="L46">
        <v>0</v>
      </c>
      <c r="M46">
        <f>13+9</f>
        <v>22</v>
      </c>
    </row>
    <row r="47" spans="1:13" x14ac:dyDescent="0.3">
      <c r="A47" t="s">
        <v>63</v>
      </c>
      <c r="B47" t="s">
        <v>61</v>
      </c>
      <c r="C47">
        <v>5</v>
      </c>
      <c r="D47">
        <v>16631</v>
      </c>
      <c r="E47">
        <v>0</v>
      </c>
      <c r="F47" s="5" t="s">
        <v>15</v>
      </c>
      <c r="G47" s="6" t="s">
        <v>15</v>
      </c>
      <c r="H47">
        <v>0</v>
      </c>
      <c r="I47" s="5" t="s">
        <v>15</v>
      </c>
      <c r="J47">
        <v>0</v>
      </c>
      <c r="K47">
        <v>0</v>
      </c>
      <c r="L47">
        <v>0</v>
      </c>
      <c r="M47">
        <v>0</v>
      </c>
    </row>
    <row r="48" spans="1:13" x14ac:dyDescent="0.3">
      <c r="A48" t="s">
        <v>63</v>
      </c>
      <c r="B48" t="s">
        <v>88</v>
      </c>
      <c r="C48">
        <v>942</v>
      </c>
      <c r="D48">
        <v>2748756</v>
      </c>
      <c r="E48">
        <v>0</v>
      </c>
      <c r="F48" s="5" t="s">
        <v>15</v>
      </c>
      <c r="G48" s="6" t="s">
        <v>15</v>
      </c>
      <c r="H48">
        <v>0</v>
      </c>
      <c r="I48" s="5" t="s">
        <v>15</v>
      </c>
      <c r="J48">
        <v>0</v>
      </c>
      <c r="K48">
        <v>0</v>
      </c>
      <c r="L48">
        <v>0</v>
      </c>
      <c r="M48">
        <v>0</v>
      </c>
    </row>
    <row r="49" spans="2:13" x14ac:dyDescent="0.3">
      <c r="B49" s="7" t="s">
        <v>62</v>
      </c>
      <c r="C49" s="7">
        <f>SUM(C26:C48)</f>
        <v>17311</v>
      </c>
      <c r="D49" s="7">
        <f>SUM(D26:D48)</f>
        <v>63861133.251993001</v>
      </c>
      <c r="E49" s="7">
        <f>SUM(E26:E48)</f>
        <v>269</v>
      </c>
      <c r="F49" s="11" t="s">
        <v>91</v>
      </c>
      <c r="G49" s="12" t="s">
        <v>92</v>
      </c>
      <c r="H49" s="13">
        <f>SUM(H26:H48)</f>
        <v>2</v>
      </c>
      <c r="I49" s="11" t="s">
        <v>87</v>
      </c>
      <c r="J49" s="7">
        <f>SUM(J26:J48)</f>
        <v>118</v>
      </c>
      <c r="K49" s="7">
        <f>SUM(K26:K48)</f>
        <v>252</v>
      </c>
      <c r="L49" s="7">
        <f>SUM(L26:L48)</f>
        <v>108</v>
      </c>
      <c r="M49" s="7">
        <f>SUM(M26:M48)</f>
        <v>1238</v>
      </c>
    </row>
    <row r="51" spans="2:13" x14ac:dyDescent="0.3">
      <c r="G51" s="6">
        <f>((E49+E25)/(C49+C25))*(12/6)</f>
        <v>3.2352941176470591E-2</v>
      </c>
    </row>
  </sheetData>
  <autoFilter ref="A1:M6" xr:uid="{CDA83E4D-E6AE-4AE3-8C6F-46ED67B84E0B}">
    <sortState xmlns:xlrd2="http://schemas.microsoft.com/office/spreadsheetml/2017/richdata2" ref="A2:M6">
      <sortCondition ref="B1:B6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Guilherme Turri</dc:creator>
  <cp:keywords/>
  <dc:description/>
  <cp:lastModifiedBy>Guilherme Turri</cp:lastModifiedBy>
  <cp:revision/>
  <dcterms:created xsi:type="dcterms:W3CDTF">2025-07-07T19:28:42Z</dcterms:created>
  <dcterms:modified xsi:type="dcterms:W3CDTF">2025-07-22T21:56:58Z</dcterms:modified>
  <cp:category/>
  <cp:contentStatus/>
</cp:coreProperties>
</file>