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an\Documents\Programação\equacao_linear\"/>
    </mc:Choice>
  </mc:AlternateContent>
  <xr:revisionPtr revIDLastSave="0" documentId="8_{A64DE3F9-4325-4701-B4E8-71F18C477541}" xr6:coauthVersionLast="45" xr6:coauthVersionMax="45" xr10:uidLastSave="{00000000-0000-0000-0000-000000000000}"/>
  <bookViews>
    <workbookView xWindow="-120" yWindow="-120" windowWidth="29040" windowHeight="15840" activeTab="2" xr2:uid="{BEB13852-B6B6-4BE3-83CB-94B9E5CDF34C}"/>
  </bookViews>
  <sheets>
    <sheet name="Planilha1" sheetId="1" r:id="rId1"/>
    <sheet name="alterado" sheetId="2" r:id="rId2"/>
    <sheet name="alterado (2)" sheetId="3" r:id="rId3"/>
  </sheets>
  <definedNames>
    <definedName name="solver_adj" localSheetId="1" hidden="1">alterado!$U$30:$V$30</definedName>
    <definedName name="solver_adj" localSheetId="2" hidden="1">'alterado (2)'!$I$38:$K$40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alterado!$U$30:$V$30</definedName>
    <definedName name="solver_lhs1" localSheetId="2" hidden="1">'alterado (2)'!$I$38:$K$40</definedName>
    <definedName name="solver_lhs10" localSheetId="2" hidden="1">'alterado (2)'!$K$38:$K$40</definedName>
    <definedName name="solver_lhs2" localSheetId="1" hidden="1">alterado!$X$26</definedName>
    <definedName name="solver_lhs2" localSheetId="2" hidden="1">'alterado (2)'!$I$44</definedName>
    <definedName name="solver_lhs3" localSheetId="1" hidden="1">alterado!$X$27</definedName>
    <definedName name="solver_lhs3" localSheetId="2" hidden="1">'alterado (2)'!$J$44</definedName>
    <definedName name="solver_lhs4" localSheetId="1" hidden="1">alterado!$X$28</definedName>
    <definedName name="solver_lhs4" localSheetId="2" hidden="1">'alterado (2)'!$K$44</definedName>
    <definedName name="solver_lhs5" localSheetId="2" hidden="1">'alterado (2)'!$L$38</definedName>
    <definedName name="solver_lhs6" localSheetId="2" hidden="1">'alterado (2)'!$L$39</definedName>
    <definedName name="solver_lhs7" localSheetId="2" hidden="1">'alterado (2)'!$L$40</definedName>
    <definedName name="solver_lhs8" localSheetId="2" hidden="1">'alterado (2)'!$J$38:$J$40</definedName>
    <definedName name="solver_lhs9" localSheetId="2" hidden="1">'alterado (2)'!$K$38:$K$40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4</definedName>
    <definedName name="solver_num" localSheetId="2" hidden="1">7</definedName>
    <definedName name="solver_nwt" localSheetId="1" hidden="1">1</definedName>
    <definedName name="solver_nwt" localSheetId="2" hidden="1">1</definedName>
    <definedName name="solver_opt" localSheetId="1" hidden="1">alterado!$W$31</definedName>
    <definedName name="solver_opt" localSheetId="2" hidden="1">'alterado (2)'!$L$43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3</definedName>
    <definedName name="solver_rel1" localSheetId="2" hidden="1">3</definedName>
    <definedName name="solver_rel10" localSheetId="2" hidden="1">3</definedName>
    <definedName name="solver_rel2" localSheetId="1" hidden="1">1</definedName>
    <definedName name="solver_rel2" localSheetId="2" hidden="1">2</definedName>
    <definedName name="solver_rel3" localSheetId="1" hidden="1">1</definedName>
    <definedName name="solver_rel3" localSheetId="2" hidden="1">2</definedName>
    <definedName name="solver_rel4" localSheetId="1" hidden="1">1</definedName>
    <definedName name="solver_rel4" localSheetId="2" hidden="1">2</definedName>
    <definedName name="solver_rel5" localSheetId="2" hidden="1">1</definedName>
    <definedName name="solver_rel6" localSheetId="2" hidden="1">1</definedName>
    <definedName name="solver_rel7" localSheetId="2" hidden="1">1</definedName>
    <definedName name="solver_rel8" localSheetId="2" hidden="1">3</definedName>
    <definedName name="solver_rel9" localSheetId="2" hidden="1">2</definedName>
    <definedName name="solver_rhs1" localSheetId="1" hidden="1">0</definedName>
    <definedName name="solver_rhs1" localSheetId="2" hidden="1">0</definedName>
    <definedName name="solver_rhs10" localSheetId="2" hidden="1">'alterado (2)'!$G$38</definedName>
    <definedName name="solver_rhs2" localSheetId="1" hidden="1">alterado!$W$26</definedName>
    <definedName name="solver_rhs2" localSheetId="2" hidden="1">'alterado (2)'!$I$37</definedName>
    <definedName name="solver_rhs3" localSheetId="1" hidden="1">alterado!$W$27</definedName>
    <definedName name="solver_rhs3" localSheetId="2" hidden="1">'alterado (2)'!$J$37</definedName>
    <definedName name="solver_rhs4" localSheetId="1" hidden="1">alterado!$W$28</definedName>
    <definedName name="solver_rhs4" localSheetId="2" hidden="1">'alterado (2)'!$K$37</definedName>
    <definedName name="solver_rhs5" localSheetId="2" hidden="1">'alterado (2)'!$L$34</definedName>
    <definedName name="solver_rhs6" localSheetId="2" hidden="1">'alterado (2)'!$L$35</definedName>
    <definedName name="solver_rhs7" localSheetId="2" hidden="1">'alterado (2)'!$L$36</definedName>
    <definedName name="solver_rhs8" localSheetId="2" hidden="1">'alterado (2)'!$G$38</definedName>
    <definedName name="solver_rhs9" localSheetId="2" hidden="1">'alterado (2)'!$K$37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1" i="3" l="1"/>
  <c r="K41" i="3"/>
  <c r="J42" i="3"/>
  <c r="K42" i="3"/>
  <c r="J43" i="3"/>
  <c r="K43" i="3"/>
  <c r="I42" i="3"/>
  <c r="I43" i="3"/>
  <c r="I41" i="3"/>
  <c r="X26" i="3" l="1"/>
  <c r="I44" i="3"/>
  <c r="K44" i="3"/>
  <c r="J44" i="3"/>
  <c r="L38" i="3"/>
  <c r="L39" i="3"/>
  <c r="L40" i="3"/>
  <c r="S35" i="3"/>
  <c r="S34" i="3"/>
  <c r="V31" i="3"/>
  <c r="U31" i="3"/>
  <c r="R31" i="3" a="1"/>
  <c r="R31" i="3" s="1"/>
  <c r="X28" i="3"/>
  <c r="X27" i="3"/>
  <c r="K27" i="3"/>
  <c r="J27" i="3"/>
  <c r="K26" i="3"/>
  <c r="J26" i="3"/>
  <c r="Y25" i="3"/>
  <c r="K24" i="3"/>
  <c r="K28" i="3" s="1"/>
  <c r="J24" i="3"/>
  <c r="J28" i="3" s="1"/>
  <c r="I24" i="3"/>
  <c r="I28" i="3" s="1"/>
  <c r="K23" i="3"/>
  <c r="J23" i="3"/>
  <c r="I23" i="3"/>
  <c r="I27" i="3" s="1"/>
  <c r="K22" i="3"/>
  <c r="J22" i="3"/>
  <c r="I22" i="3"/>
  <c r="I26" i="3" s="1"/>
  <c r="U20" i="3"/>
  <c r="U21" i="3" s="1"/>
  <c r="X21" i="3" s="1"/>
  <c r="AA18" i="3"/>
  <c r="Z21" i="3" s="1"/>
  <c r="X18" i="3"/>
  <c r="Q14" i="3"/>
  <c r="N14" i="3"/>
  <c r="K36" i="3" s="1"/>
  <c r="M14" i="3"/>
  <c r="J14" i="3"/>
  <c r="I14" i="3"/>
  <c r="N13" i="3"/>
  <c r="J32" i="3" s="1"/>
  <c r="M13" i="3"/>
  <c r="J13" i="3"/>
  <c r="I13" i="3"/>
  <c r="N12" i="3"/>
  <c r="I30" i="3" s="1"/>
  <c r="M12" i="3"/>
  <c r="J12" i="3"/>
  <c r="I12" i="3"/>
  <c r="W31" i="3" l="1"/>
  <c r="L43" i="3"/>
  <c r="J30" i="3"/>
  <c r="K31" i="3"/>
  <c r="K32" i="3"/>
  <c r="K30" i="3"/>
  <c r="I34" i="3"/>
  <c r="J35" i="3"/>
  <c r="Q17" i="3"/>
  <c r="I31" i="3"/>
  <c r="I32" i="3"/>
  <c r="J34" i="3"/>
  <c r="J31" i="3"/>
  <c r="K34" i="3"/>
  <c r="K22" i="2" l="1"/>
  <c r="K26" i="2" s="1"/>
  <c r="K30" i="2" s="1"/>
  <c r="K23" i="2"/>
  <c r="K32" i="2"/>
  <c r="J31" i="2"/>
  <c r="J32" i="2"/>
  <c r="I31" i="2"/>
  <c r="I32" i="2"/>
  <c r="I30" i="2"/>
  <c r="J30" i="2"/>
  <c r="J28" i="2"/>
  <c r="K28" i="2"/>
  <c r="J27" i="2"/>
  <c r="K27" i="2"/>
  <c r="K31" i="2" s="1"/>
  <c r="J26" i="2"/>
  <c r="I28" i="2"/>
  <c r="I27" i="2"/>
  <c r="I26" i="2"/>
  <c r="K34" i="2"/>
  <c r="J34" i="2"/>
  <c r="S34" i="2"/>
  <c r="I34" i="2"/>
  <c r="S35" i="2"/>
  <c r="K36" i="2"/>
  <c r="J35" i="2"/>
  <c r="X28" i="2" l="1"/>
  <c r="X27" i="2"/>
  <c r="X26" i="2"/>
  <c r="V31" i="2"/>
  <c r="U31" i="2"/>
  <c r="Y25" i="2"/>
  <c r="R31" i="2" a="1"/>
  <c r="R31" i="2" s="1"/>
  <c r="K35" i="1"/>
  <c r="K36" i="1"/>
  <c r="K34" i="1"/>
  <c r="J35" i="1"/>
  <c r="J36" i="1"/>
  <c r="J34" i="1"/>
  <c r="I35" i="1"/>
  <c r="I36" i="1"/>
  <c r="I34" i="1"/>
  <c r="I27" i="1"/>
  <c r="K32" i="1"/>
  <c r="K31" i="1"/>
  <c r="K30" i="1"/>
  <c r="J32" i="1"/>
  <c r="J31" i="1"/>
  <c r="J30" i="1"/>
  <c r="I32" i="1"/>
  <c r="I31" i="1"/>
  <c r="K24" i="2"/>
  <c r="J24" i="2"/>
  <c r="I24" i="2"/>
  <c r="J23" i="2"/>
  <c r="I23" i="2"/>
  <c r="J22" i="2"/>
  <c r="I22" i="2"/>
  <c r="U20" i="2"/>
  <c r="U21" i="2" s="1"/>
  <c r="X21" i="2" s="1"/>
  <c r="AA18" i="2"/>
  <c r="X18" i="2"/>
  <c r="Q14" i="2"/>
  <c r="Q17" i="2" s="1"/>
  <c r="N14" i="2"/>
  <c r="M14" i="2"/>
  <c r="J14" i="2"/>
  <c r="I14" i="2"/>
  <c r="N13" i="2"/>
  <c r="M13" i="2"/>
  <c r="J13" i="2"/>
  <c r="I13" i="2"/>
  <c r="N12" i="2"/>
  <c r="M12" i="2"/>
  <c r="J12" i="2"/>
  <c r="I12" i="2"/>
  <c r="AA18" i="1"/>
  <c r="X18" i="1"/>
  <c r="X21" i="1" s="1"/>
  <c r="I26" i="1"/>
  <c r="I30" i="1"/>
  <c r="M13" i="1"/>
  <c r="M14" i="1"/>
  <c r="M12" i="1"/>
  <c r="I13" i="1"/>
  <c r="I14" i="1"/>
  <c r="I12" i="1"/>
  <c r="U21" i="1"/>
  <c r="U20" i="1"/>
  <c r="J28" i="1"/>
  <c r="K28" i="1"/>
  <c r="I28" i="1"/>
  <c r="J27" i="1"/>
  <c r="K27" i="1"/>
  <c r="J26" i="1"/>
  <c r="K26" i="1"/>
  <c r="Q17" i="1"/>
  <c r="Q14" i="1"/>
  <c r="N13" i="1"/>
  <c r="N14" i="1"/>
  <c r="N12" i="1"/>
  <c r="J13" i="1"/>
  <c r="J14" i="1"/>
  <c r="J12" i="1"/>
  <c r="I23" i="1"/>
  <c r="J23" i="1"/>
  <c r="K23" i="1"/>
  <c r="I24" i="1"/>
  <c r="J24" i="1"/>
  <c r="K24" i="1"/>
  <c r="J22" i="1"/>
  <c r="K22" i="1"/>
  <c r="I22" i="1"/>
  <c r="W31" i="2" l="1"/>
  <c r="Z21" i="2"/>
  <c r="Z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<sst xmlns="http://schemas.openxmlformats.org/spreadsheetml/2006/main" count="96" uniqueCount="30">
  <si>
    <t>PRODUÇÃO CONTRATADA (CXs COM 1 DÚZIA)</t>
  </si>
  <si>
    <t>PREÇO TOTAL DE COMPRA NA GRANJA (R$)</t>
  </si>
  <si>
    <t>DEMANDA  CONTRATADA (CXs DE 1 DÚZIA)</t>
  </si>
  <si>
    <t>PREÇO TOTAL  DE VENDA PARA O SUPER (R$)</t>
  </si>
  <si>
    <t>GRANJA 1</t>
  </si>
  <si>
    <t>SUPER A</t>
  </si>
  <si>
    <t>GRANJA 2</t>
  </si>
  <si>
    <t>SUPER B</t>
  </si>
  <si>
    <t>GRANJA 3</t>
  </si>
  <si>
    <t>SUPER C</t>
  </si>
  <si>
    <t>custo total</t>
  </si>
  <si>
    <t>x11</t>
  </si>
  <si>
    <t>Lucro</t>
  </si>
  <si>
    <t>Custo trajeto</t>
  </si>
  <si>
    <t>Custo total</t>
  </si>
  <si>
    <t>Lucro total</t>
  </si>
  <si>
    <t>Receita Bruta</t>
  </si>
  <si>
    <t>m1</t>
  </si>
  <si>
    <t>m2</t>
  </si>
  <si>
    <t>estoque</t>
  </si>
  <si>
    <t>brim</t>
  </si>
  <si>
    <t>seda</t>
  </si>
  <si>
    <t>cetim</t>
  </si>
  <si>
    <t>lucro</t>
  </si>
  <si>
    <t>x1</t>
  </si>
  <si>
    <t>x2</t>
  </si>
  <si>
    <t>z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</si>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</sst>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0" xfId="0" applyFill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2" borderId="0" xfId="0" applyFill="1" applyBorder="1"/>
    <xf numFmtId="0" fontId="0" fillId="2" borderId="12" xfId="0" applyFill="1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0" xfId="0" applyFill="1"/>
    <xf numFmtId="0" fontId="0" fillId="4" borderId="0" xfId="0" applyFont="1" applyFill="1"/>
    <xf numFmtId="0" fontId="0" fillId="5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A457-7E37-4F3B-8F30-34913002E2E3}">
  <dimension ref="H7:AA36"/>
  <sheetViews>
    <sheetView topLeftCell="A7" workbookViewId="0">
      <selection activeCell="N36" sqref="N35:N36"/>
    </sheetView>
  </sheetViews>
  <sheetFormatPr defaultRowHeight="15" x14ac:dyDescent="0.25"/>
  <sheetData>
    <row r="7" spans="8:21" ht="15.75" thickBot="1" x14ac:dyDescent="0.3"/>
    <row r="8" spans="8:21" ht="78" thickBot="1" x14ac:dyDescent="0.3">
      <c r="H8" s="1">
        <v>5</v>
      </c>
      <c r="I8" s="2" t="s">
        <v>0</v>
      </c>
      <c r="J8" s="2" t="s">
        <v>1</v>
      </c>
      <c r="K8" s="3"/>
      <c r="L8" s="3"/>
      <c r="M8" s="2" t="s">
        <v>2</v>
      </c>
      <c r="N8" s="2" t="s">
        <v>3</v>
      </c>
    </row>
    <row r="9" spans="8:21" ht="15.75" thickBot="1" x14ac:dyDescent="0.3">
      <c r="H9" s="4" t="s">
        <v>4</v>
      </c>
      <c r="I9" s="5">
        <v>180</v>
      </c>
      <c r="J9" s="5">
        <v>288</v>
      </c>
      <c r="K9" s="5"/>
      <c r="L9" s="5" t="s">
        <v>5</v>
      </c>
      <c r="M9" s="5">
        <v>200</v>
      </c>
      <c r="N9" s="5">
        <v>640</v>
      </c>
      <c r="T9">
        <v>5</v>
      </c>
      <c r="U9">
        <v>10</v>
      </c>
    </row>
    <row r="10" spans="8:21" ht="15.75" thickBot="1" x14ac:dyDescent="0.3">
      <c r="H10" s="4" t="s">
        <v>6</v>
      </c>
      <c r="I10" s="5">
        <v>150</v>
      </c>
      <c r="J10" s="5">
        <v>285</v>
      </c>
      <c r="K10" s="5"/>
      <c r="L10" s="5" t="s">
        <v>7</v>
      </c>
      <c r="M10" s="5">
        <v>170</v>
      </c>
      <c r="N10" s="5">
        <v>578</v>
      </c>
    </row>
    <row r="11" spans="8:21" ht="15.75" thickBot="1" x14ac:dyDescent="0.3">
      <c r="H11" s="4" t="s">
        <v>8</v>
      </c>
      <c r="I11" s="5">
        <v>240</v>
      </c>
      <c r="J11" s="5">
        <v>336</v>
      </c>
      <c r="K11" s="5"/>
      <c r="L11" s="5" t="s">
        <v>9</v>
      </c>
      <c r="M11" s="5">
        <v>200</v>
      </c>
      <c r="N11" s="5">
        <v>660</v>
      </c>
    </row>
    <row r="12" spans="8:21" x14ac:dyDescent="0.25">
      <c r="H12" s="6"/>
      <c r="I12" s="6">
        <f>I9/J9</f>
        <v>0.625</v>
      </c>
      <c r="J12" s="6">
        <f>J9/I9</f>
        <v>1.6</v>
      </c>
      <c r="K12" s="6"/>
      <c r="L12" s="6"/>
      <c r="M12" s="6">
        <f>M9/N9</f>
        <v>0.3125</v>
      </c>
      <c r="N12" s="6">
        <f>N9/M9</f>
        <v>3.2</v>
      </c>
      <c r="P12" t="s">
        <v>11</v>
      </c>
    </row>
    <row r="13" spans="8:21" x14ac:dyDescent="0.25">
      <c r="H13" s="7"/>
      <c r="I13" s="6">
        <f t="shared" ref="I13:I14" si="0">I10/J10</f>
        <v>0.52631578947368418</v>
      </c>
      <c r="J13" s="6">
        <f t="shared" ref="J13:J14" si="1">J10/I10</f>
        <v>1.9</v>
      </c>
      <c r="K13" s="6"/>
      <c r="L13" s="6"/>
      <c r="M13" s="6">
        <f t="shared" ref="M13:M14" si="2">M10/N10</f>
        <v>0.29411764705882354</v>
      </c>
      <c r="N13" s="6">
        <f t="shared" ref="N13:N14" si="3">N10/M10</f>
        <v>3.4</v>
      </c>
      <c r="Q13" t="s">
        <v>10</v>
      </c>
    </row>
    <row r="14" spans="8:21" x14ac:dyDescent="0.25">
      <c r="H14" s="6"/>
      <c r="I14" s="6">
        <f t="shared" si="0"/>
        <v>0.7142857142857143</v>
      </c>
      <c r="J14" s="6">
        <f t="shared" si="1"/>
        <v>1.4</v>
      </c>
      <c r="K14" s="6"/>
      <c r="L14" s="6"/>
      <c r="M14" s="6">
        <f t="shared" si="2"/>
        <v>0.30303030303030304</v>
      </c>
      <c r="N14" s="6">
        <f t="shared" si="3"/>
        <v>3.3</v>
      </c>
      <c r="Q14">
        <f>I22+J12</f>
        <v>1.7000000000000002</v>
      </c>
    </row>
    <row r="15" spans="8:21" x14ac:dyDescent="0.25">
      <c r="N15" s="6"/>
    </row>
    <row r="16" spans="8:21" ht="15.75" thickBot="1" x14ac:dyDescent="0.3">
      <c r="N16" s="6"/>
      <c r="Q16" t="s">
        <v>12</v>
      </c>
      <c r="U16">
        <v>240</v>
      </c>
    </row>
    <row r="17" spans="8:27" ht="15.75" thickBot="1" x14ac:dyDescent="0.3">
      <c r="H17" s="8"/>
      <c r="I17" s="9" t="s">
        <v>5</v>
      </c>
      <c r="J17" s="9" t="s">
        <v>7</v>
      </c>
      <c r="K17" s="9" t="s">
        <v>9</v>
      </c>
      <c r="L17" s="6"/>
      <c r="M17" s="6"/>
      <c r="N17" s="6"/>
      <c r="Q17">
        <f>N12-Q14</f>
        <v>1.5</v>
      </c>
      <c r="U17">
        <v>2</v>
      </c>
      <c r="W17">
        <v>180</v>
      </c>
      <c r="X17">
        <v>216</v>
      </c>
      <c r="Z17">
        <v>200</v>
      </c>
      <c r="AA17">
        <v>580</v>
      </c>
    </row>
    <row r="18" spans="8:27" ht="15.75" thickBot="1" x14ac:dyDescent="0.3">
      <c r="H18" s="4" t="s">
        <v>4</v>
      </c>
      <c r="I18" s="5">
        <v>14</v>
      </c>
      <c r="J18" s="5">
        <v>42</v>
      </c>
      <c r="K18" s="5">
        <v>70</v>
      </c>
      <c r="L18" s="6"/>
      <c r="M18" s="6">
        <v>280</v>
      </c>
      <c r="N18" s="6"/>
      <c r="T18">
        <v>60</v>
      </c>
      <c r="X18">
        <f>W17/X17</f>
        <v>0.83333333333333337</v>
      </c>
      <c r="AA18">
        <f>Z17/AA17</f>
        <v>0.34482758620689657</v>
      </c>
    </row>
    <row r="19" spans="8:27" ht="15.75" thickBot="1" x14ac:dyDescent="0.3">
      <c r="H19" s="4" t="s">
        <v>6</v>
      </c>
      <c r="I19" s="5">
        <v>56</v>
      </c>
      <c r="J19" s="5">
        <v>70</v>
      </c>
      <c r="K19" s="5">
        <v>42</v>
      </c>
      <c r="L19" s="6"/>
      <c r="M19" s="6">
        <v>2</v>
      </c>
    </row>
    <row r="20" spans="8:27" ht="15.75" thickBot="1" x14ac:dyDescent="0.3">
      <c r="H20" s="4" t="s">
        <v>8</v>
      </c>
      <c r="I20" s="5">
        <v>28</v>
      </c>
      <c r="J20" s="5">
        <v>98</v>
      </c>
      <c r="K20" s="5">
        <v>98</v>
      </c>
      <c r="L20" s="6"/>
      <c r="M20" s="6"/>
      <c r="U20">
        <f>T18*U17</f>
        <v>120</v>
      </c>
    </row>
    <row r="21" spans="8:27" x14ac:dyDescent="0.25">
      <c r="H21" s="22" t="s">
        <v>13</v>
      </c>
      <c r="I21" s="22"/>
      <c r="J21" s="10"/>
      <c r="K21" s="10"/>
      <c r="L21" s="10"/>
      <c r="U21">
        <f>U20/U16</f>
        <v>0.5</v>
      </c>
      <c r="X21">
        <f>U21+X18</f>
        <v>1.3333333333333335</v>
      </c>
      <c r="Z21">
        <f>AA18-X21</f>
        <v>-0.98850574712643691</v>
      </c>
    </row>
    <row r="22" spans="8:27" x14ac:dyDescent="0.25">
      <c r="H22" s="10"/>
      <c r="I22" s="10">
        <f t="shared" ref="I22:K24" si="4">(I18*$M$19)/$M$18</f>
        <v>0.1</v>
      </c>
      <c r="J22" s="10">
        <f t="shared" si="4"/>
        <v>0.3</v>
      </c>
      <c r="K22" s="10">
        <f t="shared" si="4"/>
        <v>0.5</v>
      </c>
      <c r="L22" s="10"/>
    </row>
    <row r="23" spans="8:27" x14ac:dyDescent="0.25">
      <c r="H23" s="10"/>
      <c r="I23" s="10">
        <f t="shared" si="4"/>
        <v>0.4</v>
      </c>
      <c r="J23" s="10">
        <f t="shared" si="4"/>
        <v>0.5</v>
      </c>
      <c r="K23" s="10">
        <f t="shared" si="4"/>
        <v>0.3</v>
      </c>
      <c r="L23" s="10"/>
    </row>
    <row r="24" spans="8:27" x14ac:dyDescent="0.25">
      <c r="H24" s="10"/>
      <c r="I24" s="10">
        <f t="shared" si="4"/>
        <v>0.2</v>
      </c>
      <c r="J24" s="10">
        <f t="shared" si="4"/>
        <v>0.7</v>
      </c>
      <c r="K24" s="10">
        <f t="shared" si="4"/>
        <v>0.7</v>
      </c>
      <c r="L24" s="10"/>
    </row>
    <row r="25" spans="8:27" x14ac:dyDescent="0.25">
      <c r="H25" s="23" t="s">
        <v>14</v>
      </c>
      <c r="I25" s="23"/>
    </row>
    <row r="26" spans="8:27" x14ac:dyDescent="0.25">
      <c r="I26">
        <f>I22+$J$12</f>
        <v>1.7000000000000002</v>
      </c>
      <c r="J26">
        <f t="shared" ref="J26:K26" si="5">J22+$J$12</f>
        <v>1.9000000000000001</v>
      </c>
      <c r="K26">
        <f t="shared" si="5"/>
        <v>2.1</v>
      </c>
    </row>
    <row r="27" spans="8:27" x14ac:dyDescent="0.25">
      <c r="I27">
        <f>I23+$J$13</f>
        <v>2.2999999999999998</v>
      </c>
      <c r="J27">
        <f t="shared" ref="J27:K27" si="6">J23+$J$13</f>
        <v>2.4</v>
      </c>
      <c r="K27">
        <f t="shared" si="6"/>
        <v>2.1999999999999997</v>
      </c>
    </row>
    <row r="28" spans="8:27" x14ac:dyDescent="0.25">
      <c r="I28">
        <f>I24+$J$14</f>
        <v>1.5999999999999999</v>
      </c>
      <c r="J28">
        <f t="shared" ref="J28:K28" si="7">J24+$J$14</f>
        <v>2.0999999999999996</v>
      </c>
      <c r="K28">
        <f t="shared" si="7"/>
        <v>2.0999999999999996</v>
      </c>
    </row>
    <row r="29" spans="8:27" x14ac:dyDescent="0.25">
      <c r="H29" s="23" t="s">
        <v>15</v>
      </c>
      <c r="I29" s="23"/>
    </row>
    <row r="30" spans="8:27" x14ac:dyDescent="0.25">
      <c r="H30" s="10"/>
      <c r="I30" s="10">
        <f>$N$12-I26</f>
        <v>1.5</v>
      </c>
      <c r="J30" s="10">
        <f>$N$13-J26</f>
        <v>1.4999999999999998</v>
      </c>
      <c r="K30" s="10">
        <f>$N$14-K26</f>
        <v>1.1999999999999997</v>
      </c>
      <c r="L30" s="10"/>
    </row>
    <row r="31" spans="8:27" x14ac:dyDescent="0.25">
      <c r="H31" s="10"/>
      <c r="I31" s="10">
        <f>$N$12-I27</f>
        <v>0.90000000000000036</v>
      </c>
      <c r="J31" s="10">
        <f>$N$13-J27</f>
        <v>1</v>
      </c>
      <c r="K31" s="10">
        <f>$N$14-K27</f>
        <v>1.1000000000000001</v>
      </c>
      <c r="L31" s="10"/>
    </row>
    <row r="32" spans="8:27" x14ac:dyDescent="0.25">
      <c r="H32" s="10"/>
      <c r="I32" s="10">
        <f>$N$12-I28</f>
        <v>1.6000000000000003</v>
      </c>
      <c r="J32" s="10">
        <f>$N$13-J28</f>
        <v>1.3000000000000003</v>
      </c>
      <c r="K32" s="10">
        <f>$N$14-K28</f>
        <v>1.2000000000000002</v>
      </c>
      <c r="L32" s="10"/>
    </row>
    <row r="33" spans="8:11" x14ac:dyDescent="0.25">
      <c r="H33" s="23" t="s">
        <v>16</v>
      </c>
      <c r="I33" s="23"/>
    </row>
    <row r="34" spans="8:11" x14ac:dyDescent="0.25">
      <c r="I34">
        <f>$N$12-J12</f>
        <v>1.6</v>
      </c>
      <c r="J34">
        <f>$N$13-J12</f>
        <v>1.7999999999999998</v>
      </c>
      <c r="K34">
        <f>$N$12-J12</f>
        <v>1.6</v>
      </c>
    </row>
    <row r="35" spans="8:11" x14ac:dyDescent="0.25">
      <c r="I35">
        <f t="shared" ref="I35:I36" si="8">$N$12-J13</f>
        <v>1.3000000000000003</v>
      </c>
      <c r="J35">
        <f t="shared" ref="J35:J36" si="9">$N$13-J13</f>
        <v>1.5</v>
      </c>
      <c r="K35">
        <f t="shared" ref="K35:K36" si="10">$N$12-J13</f>
        <v>1.3000000000000003</v>
      </c>
    </row>
    <row r="36" spans="8:11" x14ac:dyDescent="0.25">
      <c r="I36">
        <f t="shared" si="8"/>
        <v>1.8000000000000003</v>
      </c>
      <c r="J36">
        <f t="shared" si="9"/>
        <v>2</v>
      </c>
      <c r="K36">
        <f t="shared" si="10"/>
        <v>1.8000000000000003</v>
      </c>
    </row>
  </sheetData>
  <mergeCells count="4">
    <mergeCell ref="H21:I21"/>
    <mergeCell ref="H25:I25"/>
    <mergeCell ref="H29:I29"/>
    <mergeCell ref="H33:I3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29F3-ED98-4BB8-80B0-5A4C8E8DCD53}">
  <dimension ref="G7:AA36"/>
  <sheetViews>
    <sheetView topLeftCell="A7" workbookViewId="0">
      <selection activeCell="I34" sqref="I34:K36"/>
    </sheetView>
  </sheetViews>
  <sheetFormatPr defaultRowHeight="15" x14ac:dyDescent="0.25"/>
  <sheetData>
    <row r="7" spans="8:21" ht="15.75" thickBot="1" x14ac:dyDescent="0.3"/>
    <row r="8" spans="8:21" ht="78" thickBot="1" x14ac:dyDescent="0.3">
      <c r="H8" s="1">
        <v>5</v>
      </c>
      <c r="I8" s="2" t="s">
        <v>0</v>
      </c>
      <c r="J8" s="2" t="s">
        <v>1</v>
      </c>
      <c r="K8" s="3"/>
      <c r="L8" s="3"/>
      <c r="M8" s="2" t="s">
        <v>2</v>
      </c>
      <c r="N8" s="2" t="s">
        <v>3</v>
      </c>
    </row>
    <row r="9" spans="8:21" ht="15.75" thickBot="1" x14ac:dyDescent="0.3">
      <c r="H9" s="4" t="s">
        <v>4</v>
      </c>
      <c r="I9" s="5">
        <v>180</v>
      </c>
      <c r="J9" s="5">
        <v>288</v>
      </c>
      <c r="K9" s="5"/>
      <c r="L9" s="5" t="s">
        <v>5</v>
      </c>
      <c r="M9" s="5">
        <v>200</v>
      </c>
      <c r="N9" s="5">
        <v>640</v>
      </c>
      <c r="T9">
        <v>5</v>
      </c>
      <c r="U9">
        <v>10</v>
      </c>
    </row>
    <row r="10" spans="8:21" ht="15.75" thickBot="1" x14ac:dyDescent="0.3">
      <c r="H10" s="4" t="s">
        <v>6</v>
      </c>
      <c r="I10" s="5">
        <v>150</v>
      </c>
      <c r="J10" s="5">
        <v>285</v>
      </c>
      <c r="K10" s="5"/>
      <c r="L10" s="5" t="s">
        <v>7</v>
      </c>
      <c r="M10" s="5">
        <v>170</v>
      </c>
      <c r="N10" s="5">
        <v>578</v>
      </c>
    </row>
    <row r="11" spans="8:21" ht="15.75" thickBot="1" x14ac:dyDescent="0.3">
      <c r="H11" s="4" t="s">
        <v>8</v>
      </c>
      <c r="I11" s="5">
        <v>240</v>
      </c>
      <c r="J11" s="5">
        <v>336</v>
      </c>
      <c r="K11" s="5"/>
      <c r="L11" s="5" t="s">
        <v>9</v>
      </c>
      <c r="M11" s="5">
        <v>200</v>
      </c>
      <c r="N11" s="5">
        <v>660</v>
      </c>
    </row>
    <row r="12" spans="8:21" x14ac:dyDescent="0.25">
      <c r="H12" s="6"/>
      <c r="I12" s="6">
        <f>I9/J9</f>
        <v>0.625</v>
      </c>
      <c r="J12" s="6">
        <f>J9/I9</f>
        <v>1.6</v>
      </c>
      <c r="K12" s="6"/>
      <c r="L12" s="6"/>
      <c r="M12" s="6">
        <f>M9/N9</f>
        <v>0.3125</v>
      </c>
      <c r="N12" s="6">
        <f>N9/M9</f>
        <v>3.2</v>
      </c>
      <c r="P12" t="s">
        <v>11</v>
      </c>
    </row>
    <row r="13" spans="8:21" x14ac:dyDescent="0.25">
      <c r="H13" s="7"/>
      <c r="I13" s="6">
        <f t="shared" ref="I13:I14" si="0">I10/J10</f>
        <v>0.52631578947368418</v>
      </c>
      <c r="J13" s="6">
        <f t="shared" ref="J13:J14" si="1">J10/I10</f>
        <v>1.9</v>
      </c>
      <c r="K13" s="6"/>
      <c r="L13" s="6"/>
      <c r="M13" s="6">
        <f t="shared" ref="M13:M14" si="2">M10/N10</f>
        <v>0.29411764705882354</v>
      </c>
      <c r="N13" s="6">
        <f t="shared" ref="N13:N14" si="3">N10/M10</f>
        <v>3.4</v>
      </c>
      <c r="Q13" t="s">
        <v>10</v>
      </c>
    </row>
    <row r="14" spans="8:21" x14ac:dyDescent="0.25">
      <c r="H14" s="6"/>
      <c r="I14" s="6">
        <f t="shared" si="0"/>
        <v>0.7142857142857143</v>
      </c>
      <c r="J14" s="6">
        <f t="shared" si="1"/>
        <v>1.4</v>
      </c>
      <c r="K14" s="6"/>
      <c r="L14" s="6"/>
      <c r="M14" s="6">
        <f t="shared" si="2"/>
        <v>0.30303030303030304</v>
      </c>
      <c r="N14" s="6">
        <f t="shared" si="3"/>
        <v>3.3</v>
      </c>
      <c r="Q14">
        <f>I22+J12</f>
        <v>1.7000000000000002</v>
      </c>
    </row>
    <row r="15" spans="8:21" x14ac:dyDescent="0.25">
      <c r="N15" s="6"/>
    </row>
    <row r="16" spans="8:21" ht="15.75" thickBot="1" x14ac:dyDescent="0.3">
      <c r="N16" s="6"/>
      <c r="Q16" t="s">
        <v>12</v>
      </c>
      <c r="U16">
        <v>240</v>
      </c>
    </row>
    <row r="17" spans="7:27" ht="15.75" thickBot="1" x14ac:dyDescent="0.3">
      <c r="H17" s="8"/>
      <c r="I17" s="9" t="s">
        <v>5</v>
      </c>
      <c r="J17" s="9" t="s">
        <v>7</v>
      </c>
      <c r="K17" s="9" t="s">
        <v>9</v>
      </c>
      <c r="L17" s="6"/>
      <c r="M17" s="6"/>
      <c r="N17" s="6"/>
      <c r="Q17">
        <f>N12-Q14</f>
        <v>1.5</v>
      </c>
      <c r="U17">
        <v>2</v>
      </c>
      <c r="W17">
        <v>180</v>
      </c>
      <c r="X17">
        <v>216</v>
      </c>
      <c r="Z17">
        <v>200</v>
      </c>
      <c r="AA17">
        <v>580</v>
      </c>
    </row>
    <row r="18" spans="7:27" ht="15.75" thickBot="1" x14ac:dyDescent="0.3">
      <c r="H18" s="4" t="s">
        <v>4</v>
      </c>
      <c r="I18" s="5">
        <v>14</v>
      </c>
      <c r="J18" s="5">
        <v>42</v>
      </c>
      <c r="K18" s="5">
        <v>70</v>
      </c>
      <c r="L18" s="6"/>
      <c r="M18" s="6">
        <v>280</v>
      </c>
      <c r="N18" s="6"/>
      <c r="T18">
        <v>60</v>
      </c>
      <c r="X18">
        <f>W17/X17</f>
        <v>0.83333333333333337</v>
      </c>
      <c r="AA18">
        <f>Z17/AA17</f>
        <v>0.34482758620689657</v>
      </c>
    </row>
    <row r="19" spans="7:27" ht="15.75" thickBot="1" x14ac:dyDescent="0.3">
      <c r="H19" s="4" t="s">
        <v>6</v>
      </c>
      <c r="I19" s="5">
        <v>56</v>
      </c>
      <c r="J19" s="5">
        <v>70</v>
      </c>
      <c r="K19" s="5">
        <v>42</v>
      </c>
      <c r="L19" s="6"/>
      <c r="M19" s="6">
        <v>2</v>
      </c>
    </row>
    <row r="20" spans="7:27" x14ac:dyDescent="0.25">
      <c r="H20" s="11" t="s">
        <v>8</v>
      </c>
      <c r="I20" s="12">
        <v>28</v>
      </c>
      <c r="J20" s="12">
        <v>98</v>
      </c>
      <c r="K20" s="12">
        <v>98</v>
      </c>
      <c r="L20" s="6"/>
      <c r="M20" s="6"/>
      <c r="U20">
        <f>T18*U17</f>
        <v>120</v>
      </c>
    </row>
    <row r="21" spans="7:27" x14ac:dyDescent="0.25">
      <c r="G21" s="13" t="s">
        <v>27</v>
      </c>
      <c r="H21" s="24" t="s">
        <v>13</v>
      </c>
      <c r="I21" s="24"/>
      <c r="J21" s="14"/>
      <c r="K21" s="15"/>
      <c r="U21">
        <f>U20/U16</f>
        <v>0.5</v>
      </c>
      <c r="X21">
        <f>U21+X18</f>
        <v>1.3333333333333335</v>
      </c>
      <c r="Z21">
        <f>AA18-X21</f>
        <v>-0.98850574712643691</v>
      </c>
    </row>
    <row r="22" spans="7:27" x14ac:dyDescent="0.25">
      <c r="G22" s="16"/>
      <c r="H22" s="17"/>
      <c r="I22" s="17">
        <f t="shared" ref="I22:K24" si="4">(I18*$M$19)/$M$18</f>
        <v>0.1</v>
      </c>
      <c r="J22" s="17">
        <f t="shared" si="4"/>
        <v>0.3</v>
      </c>
      <c r="K22" s="18">
        <f t="shared" si="4"/>
        <v>0.5</v>
      </c>
    </row>
    <row r="23" spans="7:27" x14ac:dyDescent="0.25">
      <c r="G23" s="16"/>
      <c r="H23" s="17"/>
      <c r="I23" s="17">
        <f t="shared" si="4"/>
        <v>0.4</v>
      </c>
      <c r="J23" s="17">
        <f t="shared" si="4"/>
        <v>0.5</v>
      </c>
      <c r="K23" s="18">
        <f t="shared" si="4"/>
        <v>0.3</v>
      </c>
    </row>
    <row r="24" spans="7:27" x14ac:dyDescent="0.25">
      <c r="G24" s="19"/>
      <c r="H24" s="20"/>
      <c r="I24" s="20">
        <f t="shared" si="4"/>
        <v>0.2</v>
      </c>
      <c r="J24" s="20">
        <f t="shared" si="4"/>
        <v>0.7</v>
      </c>
      <c r="K24" s="21">
        <f t="shared" si="4"/>
        <v>0.7</v>
      </c>
      <c r="U24" t="s">
        <v>24</v>
      </c>
      <c r="V24" t="s">
        <v>25</v>
      </c>
    </row>
    <row r="25" spans="7:27" x14ac:dyDescent="0.25">
      <c r="H25" s="23" t="s">
        <v>14</v>
      </c>
      <c r="I25" s="23"/>
      <c r="U25" t="s">
        <v>17</v>
      </c>
      <c r="V25" t="s">
        <v>18</v>
      </c>
      <c r="W25" t="s">
        <v>19</v>
      </c>
      <c r="Y25">
        <f>600*U30+1000*V30</f>
        <v>6200</v>
      </c>
    </row>
    <row r="26" spans="7:27" x14ac:dyDescent="0.25">
      <c r="I26">
        <f>I22+$J$12</f>
        <v>1.7000000000000002</v>
      </c>
      <c r="J26">
        <f t="shared" ref="J26:K26" si="5">J22+$J$12</f>
        <v>1.9000000000000001</v>
      </c>
      <c r="K26">
        <f t="shared" si="5"/>
        <v>2.1</v>
      </c>
      <c r="T26" t="s">
        <v>20</v>
      </c>
      <c r="U26">
        <v>4</v>
      </c>
      <c r="V26">
        <v>2</v>
      </c>
      <c r="W26">
        <v>32</v>
      </c>
      <c r="X26">
        <f>(U26*$U$30)+(V26*$V$30)</f>
        <v>32</v>
      </c>
    </row>
    <row r="27" spans="7:27" x14ac:dyDescent="0.25">
      <c r="I27">
        <f>I23+$J$13</f>
        <v>2.2999999999999998</v>
      </c>
      <c r="J27">
        <f t="shared" ref="J27:K27" si="6">J23+$J$13</f>
        <v>2.4</v>
      </c>
      <c r="K27">
        <f t="shared" si="6"/>
        <v>2.1999999999999997</v>
      </c>
      <c r="T27" t="s">
        <v>21</v>
      </c>
      <c r="U27">
        <v>2</v>
      </c>
      <c r="V27">
        <v>4</v>
      </c>
      <c r="W27">
        <v>22</v>
      </c>
      <c r="X27">
        <f>(U27*$U$30)+(V27*$V$30)</f>
        <v>22</v>
      </c>
    </row>
    <row r="28" spans="7:27" x14ac:dyDescent="0.25">
      <c r="I28">
        <f>I24+$J$14</f>
        <v>1.5999999999999999</v>
      </c>
      <c r="J28">
        <f t="shared" ref="J28:K28" si="7">J24+$J$14</f>
        <v>2.0999999999999996</v>
      </c>
      <c r="K28">
        <f t="shared" si="7"/>
        <v>2.0999999999999996</v>
      </c>
      <c r="T28" t="s">
        <v>22</v>
      </c>
      <c r="U28">
        <v>2</v>
      </c>
      <c r="V28">
        <v>6</v>
      </c>
      <c r="W28">
        <v>30</v>
      </c>
      <c r="X28">
        <f>(U28*$U$30)+(V28*$V$30)</f>
        <v>25.999999999999996</v>
      </c>
    </row>
    <row r="29" spans="7:27" x14ac:dyDescent="0.25">
      <c r="G29" s="13" t="s">
        <v>28</v>
      </c>
      <c r="H29" s="24" t="s">
        <v>15</v>
      </c>
      <c r="I29" s="24"/>
      <c r="J29" s="14"/>
      <c r="K29" s="15"/>
      <c r="T29" t="s">
        <v>23</v>
      </c>
      <c r="U29">
        <v>600</v>
      </c>
      <c r="V29">
        <v>1000</v>
      </c>
    </row>
    <row r="30" spans="7:27" x14ac:dyDescent="0.25">
      <c r="G30" s="16"/>
      <c r="H30" s="17"/>
      <c r="I30" s="17">
        <f>$N$12-I26</f>
        <v>1.5</v>
      </c>
      <c r="J30" s="17">
        <f>$N$13-J26</f>
        <v>1.4999999999999998</v>
      </c>
      <c r="K30" s="18">
        <f>$N$14-K26</f>
        <v>1.1999999999999997</v>
      </c>
      <c r="U30" s="10">
        <v>7</v>
      </c>
      <c r="V30" s="10">
        <v>1.9999999999999996</v>
      </c>
      <c r="W30" t="s">
        <v>26</v>
      </c>
    </row>
    <row r="31" spans="7:27" x14ac:dyDescent="0.25">
      <c r="G31" s="16"/>
      <c r="H31" s="17"/>
      <c r="I31" s="17">
        <f t="shared" ref="I31:I32" si="8">$N$12-I27</f>
        <v>0.90000000000000036</v>
      </c>
      <c r="J31" s="17">
        <f t="shared" ref="J31:J32" si="9">$N$13-J27</f>
        <v>1</v>
      </c>
      <c r="K31" s="18">
        <f t="shared" ref="K31:K32" si="10">$N$14-K27</f>
        <v>1.1000000000000001</v>
      </c>
      <c r="R31" t="e" cm="1">
        <f t="array" aca="1" ref="R31" ca="1">solver()</f>
        <v>#NAME?</v>
      </c>
      <c r="U31">
        <f>U29*U30</f>
        <v>4200</v>
      </c>
      <c r="V31">
        <f>V29*V30</f>
        <v>1999.9999999999995</v>
      </c>
      <c r="W31">
        <f>U31+V31</f>
        <v>6200</v>
      </c>
    </row>
    <row r="32" spans="7:27" x14ac:dyDescent="0.25">
      <c r="G32" s="19"/>
      <c r="H32" s="20"/>
      <c r="I32" s="20">
        <f t="shared" si="8"/>
        <v>1.6000000000000003</v>
      </c>
      <c r="J32" s="20">
        <f t="shared" si="9"/>
        <v>1.3000000000000003</v>
      </c>
      <c r="K32" s="21">
        <f t="shared" si="10"/>
        <v>1.2000000000000002</v>
      </c>
    </row>
    <row r="33" spans="7:19" x14ac:dyDescent="0.25">
      <c r="G33" s="13" t="s">
        <v>29</v>
      </c>
      <c r="H33" s="24" t="s">
        <v>16</v>
      </c>
      <c r="I33" s="24"/>
      <c r="J33" s="14"/>
      <c r="K33" s="15"/>
    </row>
    <row r="34" spans="7:19" x14ac:dyDescent="0.25">
      <c r="G34" s="16"/>
      <c r="H34" s="17"/>
      <c r="I34" s="17">
        <f>N12</f>
        <v>3.2</v>
      </c>
      <c r="J34" s="17">
        <f>N13</f>
        <v>3.4</v>
      </c>
      <c r="K34" s="18">
        <f>N14</f>
        <v>3.3</v>
      </c>
      <c r="P34">
        <v>150</v>
      </c>
      <c r="Q34">
        <v>285</v>
      </c>
      <c r="S34">
        <f>Q34/P34</f>
        <v>1.9</v>
      </c>
    </row>
    <row r="35" spans="7:19" x14ac:dyDescent="0.25">
      <c r="G35" s="16"/>
      <c r="H35" s="17"/>
      <c r="I35" s="17">
        <v>3.2</v>
      </c>
      <c r="J35" s="17">
        <f t="shared" ref="J35" si="11">$N$13</f>
        <v>3.4</v>
      </c>
      <c r="K35" s="18">
        <v>3.3</v>
      </c>
      <c r="Q35">
        <v>200</v>
      </c>
      <c r="R35">
        <v>580</v>
      </c>
      <c r="S35">
        <f>R35/Q35</f>
        <v>2.9</v>
      </c>
    </row>
    <row r="36" spans="7:19" x14ac:dyDescent="0.25">
      <c r="G36" s="19"/>
      <c r="H36" s="20"/>
      <c r="I36" s="20">
        <v>3.2</v>
      </c>
      <c r="J36" s="20">
        <v>3.4</v>
      </c>
      <c r="K36" s="21">
        <f t="shared" ref="K36" si="12">$N$14</f>
        <v>3.3</v>
      </c>
    </row>
  </sheetData>
  <mergeCells count="4">
    <mergeCell ref="H21:I21"/>
    <mergeCell ref="H25:I25"/>
    <mergeCell ref="H29:I29"/>
    <mergeCell ref="H33:I3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A043-A98A-452F-9DDE-1C2909E0DBA3}">
  <dimension ref="G7:AA44"/>
  <sheetViews>
    <sheetView tabSelected="1" topLeftCell="A17" workbookViewId="0">
      <selection activeCell="O46" sqref="O46"/>
    </sheetView>
  </sheetViews>
  <sheetFormatPr defaultRowHeight="15" x14ac:dyDescent="0.25"/>
  <sheetData>
    <row r="7" spans="8:21" ht="15.75" thickBot="1" x14ac:dyDescent="0.3"/>
    <row r="8" spans="8:21" ht="78" thickBot="1" x14ac:dyDescent="0.3">
      <c r="H8" s="1">
        <v>5</v>
      </c>
      <c r="I8" s="2" t="s">
        <v>0</v>
      </c>
      <c r="J8" s="2" t="s">
        <v>1</v>
      </c>
      <c r="K8" s="3"/>
      <c r="L8" s="3"/>
      <c r="M8" s="2" t="s">
        <v>2</v>
      </c>
      <c r="N8" s="2" t="s">
        <v>3</v>
      </c>
    </row>
    <row r="9" spans="8:21" ht="15.75" thickBot="1" x14ac:dyDescent="0.3">
      <c r="H9" s="4" t="s">
        <v>4</v>
      </c>
      <c r="I9" s="5">
        <v>180</v>
      </c>
      <c r="J9" s="5">
        <v>288</v>
      </c>
      <c r="K9" s="5"/>
      <c r="L9" s="5" t="s">
        <v>5</v>
      </c>
      <c r="M9" s="5">
        <v>200</v>
      </c>
      <c r="N9" s="5">
        <v>640</v>
      </c>
      <c r="T9">
        <v>5</v>
      </c>
      <c r="U9">
        <v>10</v>
      </c>
    </row>
    <row r="10" spans="8:21" ht="15.75" thickBot="1" x14ac:dyDescent="0.3">
      <c r="H10" s="4" t="s">
        <v>6</v>
      </c>
      <c r="I10" s="5">
        <v>150</v>
      </c>
      <c r="J10" s="5">
        <v>285</v>
      </c>
      <c r="K10" s="5"/>
      <c r="L10" s="5" t="s">
        <v>7</v>
      </c>
      <c r="M10" s="5">
        <v>170</v>
      </c>
      <c r="N10" s="5">
        <v>578</v>
      </c>
    </row>
    <row r="11" spans="8:21" ht="15.75" thickBot="1" x14ac:dyDescent="0.3">
      <c r="H11" s="4" t="s">
        <v>8</v>
      </c>
      <c r="I11" s="5">
        <v>240</v>
      </c>
      <c r="J11" s="5">
        <v>336</v>
      </c>
      <c r="K11" s="5"/>
      <c r="L11" s="5" t="s">
        <v>9</v>
      </c>
      <c r="M11" s="5">
        <v>200</v>
      </c>
      <c r="N11" s="5">
        <v>660</v>
      </c>
    </row>
    <row r="12" spans="8:21" x14ac:dyDescent="0.25">
      <c r="H12" s="6"/>
      <c r="I12" s="6">
        <f>I9/J9</f>
        <v>0.625</v>
      </c>
      <c r="J12" s="6">
        <f>J9/I9</f>
        <v>1.6</v>
      </c>
      <c r="K12" s="6"/>
      <c r="L12" s="6"/>
      <c r="M12" s="6">
        <f>M9/N9</f>
        <v>0.3125</v>
      </c>
      <c r="N12" s="6">
        <f>N9/M9</f>
        <v>3.2</v>
      </c>
      <c r="P12" t="s">
        <v>11</v>
      </c>
    </row>
    <row r="13" spans="8:21" x14ac:dyDescent="0.25">
      <c r="H13" s="7"/>
      <c r="I13" s="6">
        <f t="shared" ref="I13:I14" si="0">I10/J10</f>
        <v>0.52631578947368418</v>
      </c>
      <c r="J13" s="6">
        <f t="shared" ref="J13:J14" si="1">J10/I10</f>
        <v>1.9</v>
      </c>
      <c r="K13" s="6"/>
      <c r="L13" s="6"/>
      <c r="M13" s="6">
        <f t="shared" ref="M13:M14" si="2">M10/N10</f>
        <v>0.29411764705882354</v>
      </c>
      <c r="N13" s="6">
        <f t="shared" ref="N13:N14" si="3">N10/M10</f>
        <v>3.4</v>
      </c>
      <c r="Q13" t="s">
        <v>10</v>
      </c>
    </row>
    <row r="14" spans="8:21" x14ac:dyDescent="0.25">
      <c r="H14" s="6"/>
      <c r="I14" s="6">
        <f t="shared" si="0"/>
        <v>0.7142857142857143</v>
      </c>
      <c r="J14" s="6">
        <f t="shared" si="1"/>
        <v>1.4</v>
      </c>
      <c r="K14" s="6"/>
      <c r="L14" s="6"/>
      <c r="M14" s="6">
        <f t="shared" si="2"/>
        <v>0.30303030303030304</v>
      </c>
      <c r="N14" s="6">
        <f t="shared" si="3"/>
        <v>3.3</v>
      </c>
      <c r="Q14">
        <f>I22+J12</f>
        <v>1.7000000000000002</v>
      </c>
    </row>
    <row r="15" spans="8:21" x14ac:dyDescent="0.25">
      <c r="N15" s="6"/>
    </row>
    <row r="16" spans="8:21" ht="15.75" thickBot="1" x14ac:dyDescent="0.3">
      <c r="N16" s="6"/>
      <c r="Q16" t="s">
        <v>12</v>
      </c>
      <c r="U16">
        <v>240</v>
      </c>
    </row>
    <row r="17" spans="7:27" ht="15.75" thickBot="1" x14ac:dyDescent="0.3">
      <c r="H17" s="8"/>
      <c r="I17" s="9" t="s">
        <v>5</v>
      </c>
      <c r="J17" s="9" t="s">
        <v>7</v>
      </c>
      <c r="K17" s="9" t="s">
        <v>9</v>
      </c>
      <c r="L17" s="6"/>
      <c r="M17" s="6"/>
      <c r="N17" s="6"/>
      <c r="Q17">
        <f>N12-Q14</f>
        <v>1.5</v>
      </c>
      <c r="U17">
        <v>2</v>
      </c>
      <c r="W17">
        <v>180</v>
      </c>
      <c r="X17">
        <v>216</v>
      </c>
      <c r="Z17">
        <v>200</v>
      </c>
      <c r="AA17">
        <v>580</v>
      </c>
    </row>
    <row r="18" spans="7:27" ht="15.75" thickBot="1" x14ac:dyDescent="0.3">
      <c r="H18" s="4" t="s">
        <v>4</v>
      </c>
      <c r="I18" s="5">
        <v>14</v>
      </c>
      <c r="J18" s="5">
        <v>42</v>
      </c>
      <c r="K18" s="5">
        <v>70</v>
      </c>
      <c r="L18" s="6"/>
      <c r="M18" s="6">
        <v>280</v>
      </c>
      <c r="N18" s="6"/>
      <c r="T18">
        <v>60</v>
      </c>
      <c r="X18">
        <f>W17/X17</f>
        <v>0.83333333333333337</v>
      </c>
      <c r="AA18">
        <f>Z17/AA17</f>
        <v>0.34482758620689657</v>
      </c>
    </row>
    <row r="19" spans="7:27" ht="15.75" thickBot="1" x14ac:dyDescent="0.3">
      <c r="H19" s="4" t="s">
        <v>6</v>
      </c>
      <c r="I19" s="5">
        <v>56</v>
      </c>
      <c r="J19" s="5">
        <v>70</v>
      </c>
      <c r="K19" s="5">
        <v>42</v>
      </c>
      <c r="L19" s="6"/>
      <c r="M19" s="6">
        <v>2</v>
      </c>
    </row>
    <row r="20" spans="7:27" x14ac:dyDescent="0.25">
      <c r="H20" s="11" t="s">
        <v>8</v>
      </c>
      <c r="I20" s="12">
        <v>28</v>
      </c>
      <c r="J20" s="12">
        <v>98</v>
      </c>
      <c r="K20" s="12">
        <v>98</v>
      </c>
      <c r="L20" s="6"/>
      <c r="M20" s="6"/>
      <c r="U20">
        <f>T18*U17</f>
        <v>120</v>
      </c>
    </row>
    <row r="21" spans="7:27" x14ac:dyDescent="0.25">
      <c r="G21" s="13" t="s">
        <v>27</v>
      </c>
      <c r="H21" s="24" t="s">
        <v>13</v>
      </c>
      <c r="I21" s="24"/>
      <c r="J21" s="14"/>
      <c r="K21" s="15"/>
      <c r="U21">
        <f>U20/U16</f>
        <v>0.5</v>
      </c>
      <c r="X21">
        <f>U21+X18</f>
        <v>1.3333333333333335</v>
      </c>
      <c r="Z21">
        <f>AA18-X21</f>
        <v>-0.98850574712643691</v>
      </c>
    </row>
    <row r="22" spans="7:27" x14ac:dyDescent="0.25">
      <c r="G22" s="16"/>
      <c r="H22" s="17"/>
      <c r="I22" s="17">
        <f t="shared" ref="I22:K24" si="4">(I18*$M$19)/$M$18</f>
        <v>0.1</v>
      </c>
      <c r="J22" s="17">
        <f t="shared" si="4"/>
        <v>0.3</v>
      </c>
      <c r="K22" s="18">
        <f t="shared" si="4"/>
        <v>0.5</v>
      </c>
    </row>
    <row r="23" spans="7:27" x14ac:dyDescent="0.25">
      <c r="G23" s="16"/>
      <c r="H23" s="17"/>
      <c r="I23" s="17">
        <f t="shared" si="4"/>
        <v>0.4</v>
      </c>
      <c r="J23" s="17">
        <f t="shared" si="4"/>
        <v>0.5</v>
      </c>
      <c r="K23" s="18">
        <f t="shared" si="4"/>
        <v>0.3</v>
      </c>
    </row>
    <row r="24" spans="7:27" x14ac:dyDescent="0.25">
      <c r="G24" s="19"/>
      <c r="H24" s="20"/>
      <c r="I24" s="20">
        <f t="shared" si="4"/>
        <v>0.2</v>
      </c>
      <c r="J24" s="20">
        <f t="shared" si="4"/>
        <v>0.7</v>
      </c>
      <c r="K24" s="21">
        <f t="shared" si="4"/>
        <v>0.7</v>
      </c>
      <c r="U24" t="s">
        <v>24</v>
      </c>
      <c r="V24" t="s">
        <v>25</v>
      </c>
    </row>
    <row r="25" spans="7:27" x14ac:dyDescent="0.25">
      <c r="H25" s="23" t="s">
        <v>14</v>
      </c>
      <c r="I25" s="23"/>
      <c r="U25" t="s">
        <v>17</v>
      </c>
      <c r="V25" t="s">
        <v>18</v>
      </c>
      <c r="W25" t="s">
        <v>19</v>
      </c>
      <c r="Y25">
        <f>600*U30+1000*V30</f>
        <v>6200</v>
      </c>
    </row>
    <row r="26" spans="7:27" x14ac:dyDescent="0.25">
      <c r="I26">
        <f>I22+$J$12</f>
        <v>1.7000000000000002</v>
      </c>
      <c r="J26">
        <f t="shared" ref="J26:K26" si="5">J22+$J$12</f>
        <v>1.9000000000000001</v>
      </c>
      <c r="K26">
        <f t="shared" si="5"/>
        <v>2.1</v>
      </c>
      <c r="T26" t="s">
        <v>20</v>
      </c>
      <c r="U26">
        <v>4</v>
      </c>
      <c r="V26">
        <v>2</v>
      </c>
      <c r="W26">
        <v>32</v>
      </c>
      <c r="X26">
        <f>(U26*$U$30)+(V26*$V$30)</f>
        <v>32</v>
      </c>
    </row>
    <row r="27" spans="7:27" x14ac:dyDescent="0.25">
      <c r="I27">
        <f>I23+$J$13</f>
        <v>2.2999999999999998</v>
      </c>
      <c r="J27">
        <f t="shared" ref="J27:K27" si="6">J23+$J$13</f>
        <v>2.4</v>
      </c>
      <c r="K27">
        <f t="shared" si="6"/>
        <v>2.1999999999999997</v>
      </c>
      <c r="T27" t="s">
        <v>21</v>
      </c>
      <c r="U27">
        <v>2</v>
      </c>
      <c r="V27">
        <v>4</v>
      </c>
      <c r="W27">
        <v>22</v>
      </c>
      <c r="X27">
        <f>(U27*$U$30)+(V27*$V$30)</f>
        <v>22</v>
      </c>
    </row>
    <row r="28" spans="7:27" x14ac:dyDescent="0.25">
      <c r="I28">
        <f>I24+$J$14</f>
        <v>1.5999999999999999</v>
      </c>
      <c r="J28">
        <f t="shared" ref="J28:K28" si="7">J24+$J$14</f>
        <v>2.0999999999999996</v>
      </c>
      <c r="K28">
        <f t="shared" si="7"/>
        <v>2.0999999999999996</v>
      </c>
      <c r="T28" t="s">
        <v>22</v>
      </c>
      <c r="U28">
        <v>2</v>
      </c>
      <c r="V28">
        <v>6</v>
      </c>
      <c r="W28">
        <v>30</v>
      </c>
      <c r="X28">
        <f>(U28*$U$30)+(V28*$V$30)</f>
        <v>26</v>
      </c>
    </row>
    <row r="29" spans="7:27" x14ac:dyDescent="0.25">
      <c r="G29" s="13" t="s">
        <v>28</v>
      </c>
      <c r="H29" s="24" t="s">
        <v>15</v>
      </c>
      <c r="I29" s="24"/>
      <c r="J29" s="14"/>
      <c r="K29" s="15"/>
      <c r="T29" t="s">
        <v>23</v>
      </c>
      <c r="U29">
        <v>600</v>
      </c>
      <c r="V29">
        <v>1000</v>
      </c>
    </row>
    <row r="30" spans="7:27" x14ac:dyDescent="0.25">
      <c r="G30" s="16"/>
      <c r="H30" s="17"/>
      <c r="I30" s="17">
        <f>$N$12-I26</f>
        <v>1.5</v>
      </c>
      <c r="J30" s="17">
        <f>$N$13-J26</f>
        <v>1.4999999999999998</v>
      </c>
      <c r="K30" s="18">
        <f>$N$14-K26</f>
        <v>1.1999999999999997</v>
      </c>
      <c r="U30" s="10">
        <v>7</v>
      </c>
      <c r="V30" s="10">
        <v>2</v>
      </c>
      <c r="W30" t="s">
        <v>26</v>
      </c>
    </row>
    <row r="31" spans="7:27" x14ac:dyDescent="0.25">
      <c r="G31" s="16"/>
      <c r="H31" s="17"/>
      <c r="I31" s="17">
        <f t="shared" ref="I31:I32" si="8">$N$12-I27</f>
        <v>0.90000000000000036</v>
      </c>
      <c r="J31" s="17">
        <f t="shared" ref="J31:J32" si="9">$N$13-J27</f>
        <v>1</v>
      </c>
      <c r="K31" s="18">
        <f t="shared" ref="K31:K32" si="10">$N$14-K27</f>
        <v>1.1000000000000001</v>
      </c>
      <c r="R31" t="e" cm="1">
        <f t="array" aca="1" ref="R31" ca="1">solver()</f>
        <v>#NAME?</v>
      </c>
      <c r="U31">
        <f>U29*U30</f>
        <v>4200</v>
      </c>
      <c r="V31">
        <f>V29*V30</f>
        <v>2000</v>
      </c>
      <c r="W31">
        <f>SUM(U31:V31)</f>
        <v>6200</v>
      </c>
    </row>
    <row r="32" spans="7:27" x14ac:dyDescent="0.25">
      <c r="G32" s="19"/>
      <c r="H32" s="20"/>
      <c r="I32" s="20">
        <f t="shared" si="8"/>
        <v>1.6000000000000003</v>
      </c>
      <c r="J32" s="20">
        <f t="shared" si="9"/>
        <v>1.3000000000000003</v>
      </c>
      <c r="K32" s="21">
        <f t="shared" si="10"/>
        <v>1.2000000000000002</v>
      </c>
    </row>
    <row r="33" spans="7:19" x14ac:dyDescent="0.25">
      <c r="G33" s="13" t="s">
        <v>29</v>
      </c>
      <c r="H33" s="24" t="s">
        <v>16</v>
      </c>
      <c r="I33" s="24"/>
      <c r="J33" s="14"/>
      <c r="K33" s="15"/>
    </row>
    <row r="34" spans="7:19" x14ac:dyDescent="0.25">
      <c r="G34" s="16"/>
      <c r="H34" s="17"/>
      <c r="I34" s="17">
        <f>N12</f>
        <v>3.2</v>
      </c>
      <c r="J34" s="17">
        <f>N13</f>
        <v>3.4</v>
      </c>
      <c r="K34" s="18">
        <f>N14</f>
        <v>3.3</v>
      </c>
      <c r="L34">
        <v>180</v>
      </c>
      <c r="M34">
        <v>0</v>
      </c>
      <c r="P34">
        <v>150</v>
      </c>
      <c r="Q34">
        <v>285</v>
      </c>
      <c r="S34">
        <f>Q34/P34</f>
        <v>1.9</v>
      </c>
    </row>
    <row r="35" spans="7:19" x14ac:dyDescent="0.25">
      <c r="G35" s="16"/>
      <c r="H35" s="17"/>
      <c r="I35" s="17">
        <v>3.2</v>
      </c>
      <c r="J35" s="17">
        <f t="shared" ref="J35" si="11">$N$13</f>
        <v>3.4</v>
      </c>
      <c r="K35" s="18">
        <v>3.3</v>
      </c>
      <c r="L35">
        <v>150</v>
      </c>
      <c r="Q35">
        <v>200</v>
      </c>
      <c r="R35">
        <v>580</v>
      </c>
      <c r="S35">
        <f>R35/Q35</f>
        <v>2.9</v>
      </c>
    </row>
    <row r="36" spans="7:19" x14ac:dyDescent="0.25">
      <c r="G36" s="19"/>
      <c r="H36" s="20"/>
      <c r="I36" s="20">
        <v>3.2</v>
      </c>
      <c r="J36" s="20">
        <v>3.4</v>
      </c>
      <c r="K36" s="21">
        <f t="shared" ref="K36" si="12">$N$14</f>
        <v>3.3</v>
      </c>
      <c r="L36">
        <v>240</v>
      </c>
    </row>
    <row r="37" spans="7:19" x14ac:dyDescent="0.25">
      <c r="I37">
        <v>200</v>
      </c>
      <c r="J37">
        <v>170</v>
      </c>
      <c r="K37">
        <v>200</v>
      </c>
    </row>
    <row r="38" spans="7:19" x14ac:dyDescent="0.25">
      <c r="G38">
        <v>0</v>
      </c>
      <c r="H38" s="28" t="s">
        <v>26</v>
      </c>
      <c r="I38" s="25">
        <v>0</v>
      </c>
      <c r="J38" s="25">
        <v>170</v>
      </c>
      <c r="K38" s="25">
        <v>10</v>
      </c>
      <c r="L38">
        <f t="shared" ref="L38:L39" si="13">SUM(I38:K38)</f>
        <v>180</v>
      </c>
    </row>
    <row r="39" spans="7:19" x14ac:dyDescent="0.25">
      <c r="H39" s="28"/>
      <c r="I39" s="25">
        <v>0</v>
      </c>
      <c r="J39" s="25">
        <v>0</v>
      </c>
      <c r="K39" s="25">
        <v>150</v>
      </c>
      <c r="L39">
        <f t="shared" si="13"/>
        <v>150</v>
      </c>
    </row>
    <row r="40" spans="7:19" x14ac:dyDescent="0.25">
      <c r="H40" s="28"/>
      <c r="I40" s="25">
        <v>200</v>
      </c>
      <c r="J40" s="25">
        <v>0</v>
      </c>
      <c r="K40" s="25">
        <v>40</v>
      </c>
      <c r="L40">
        <f>SUM(I40:K40)</f>
        <v>240</v>
      </c>
    </row>
    <row r="41" spans="7:19" x14ac:dyDescent="0.25">
      <c r="I41" s="27">
        <f>I38*I30</f>
        <v>0</v>
      </c>
      <c r="J41" s="27">
        <f t="shared" ref="J41:K41" si="14">J38*J30</f>
        <v>254.99999999999997</v>
      </c>
      <c r="K41" s="27">
        <f t="shared" si="14"/>
        <v>11.999999999999996</v>
      </c>
    </row>
    <row r="42" spans="7:19" x14ac:dyDescent="0.25">
      <c r="I42" s="27">
        <f t="shared" ref="I42:K43" si="15">I39*I31</f>
        <v>0</v>
      </c>
      <c r="J42" s="27">
        <f t="shared" si="15"/>
        <v>0</v>
      </c>
      <c r="K42" s="27">
        <f t="shared" si="15"/>
        <v>165</v>
      </c>
    </row>
    <row r="43" spans="7:19" x14ac:dyDescent="0.25">
      <c r="I43" s="27">
        <f t="shared" si="15"/>
        <v>320.00000000000006</v>
      </c>
      <c r="J43" s="27">
        <f t="shared" si="15"/>
        <v>0</v>
      </c>
      <c r="K43" s="27">
        <f t="shared" si="15"/>
        <v>48.000000000000007</v>
      </c>
      <c r="L43" s="26">
        <f>SUM(I41:K43)</f>
        <v>800</v>
      </c>
    </row>
    <row r="44" spans="7:19" x14ac:dyDescent="0.25">
      <c r="I44">
        <f>SUM(I38:I40)</f>
        <v>200</v>
      </c>
      <c r="J44">
        <f>SUM(J38:J40)</f>
        <v>170</v>
      </c>
      <c r="K44">
        <f>SUM(K38:K40)</f>
        <v>200</v>
      </c>
    </row>
  </sheetData>
  <mergeCells count="5">
    <mergeCell ref="H21:I21"/>
    <mergeCell ref="H25:I25"/>
    <mergeCell ref="H29:I29"/>
    <mergeCell ref="H33:I33"/>
    <mergeCell ref="H38:H40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alterado</vt:lpstr>
      <vt:lpstr>alterado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Santos</dc:creator>
  <cp:lastModifiedBy>Gustavo Santos</cp:lastModifiedBy>
  <dcterms:created xsi:type="dcterms:W3CDTF">2020-04-15T21:33:18Z</dcterms:created>
  <dcterms:modified xsi:type="dcterms:W3CDTF">2020-05-05T02:49:32Z</dcterms:modified>
</cp:coreProperties>
</file>