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_AVC-COZ.VU.000\Downloads\"/>
    </mc:Choice>
  </mc:AlternateContent>
  <xr:revisionPtr revIDLastSave="0" documentId="8_{4324BBF6-93C6-40FF-8BE0-65AFCE37EF2B}" xr6:coauthVersionLast="47" xr6:coauthVersionMax="47" xr10:uidLastSave="{00000000-0000-0000-0000-000000000000}"/>
  <bookViews>
    <workbookView xWindow="2685" yWindow="2685" windowWidth="14400" windowHeight="8235" activeTab="1" xr2:uid="{00000000-000D-0000-FFFF-FFFF00000000}"/>
  </bookViews>
  <sheets>
    <sheet name="Blad1" sheetId="1" r:id="rId1"/>
    <sheet name="Blad2" sheetId="2" r:id="rId2"/>
    <sheet name="Blad3" sheetId="3" r:id="rId3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2" l="1"/>
  <c r="M9" i="2"/>
  <c r="M10" i="2"/>
  <c r="M16" i="2"/>
  <c r="M18" i="2"/>
  <c r="M11" i="2"/>
  <c r="M20" i="2"/>
  <c r="M4" i="2"/>
  <c r="M8" i="2"/>
  <c r="M12" i="2"/>
  <c r="M19" i="2"/>
  <c r="M22" i="2"/>
  <c r="M14" i="2"/>
  <c r="M7" i="2"/>
  <c r="M17" i="2"/>
  <c r="M21" i="2"/>
  <c r="M5" i="2"/>
  <c r="M6" i="2"/>
  <c r="M23" i="2"/>
  <c r="M1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3" i="2"/>
  <c r="C27" i="2"/>
  <c r="B2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3" i="2"/>
  <c r="G4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H25" i="1"/>
  <c r="K25" i="1" s="1"/>
  <c r="H26" i="1"/>
  <c r="K26" i="1"/>
  <c r="H27" i="1"/>
  <c r="K27" i="1" s="1"/>
  <c r="H28" i="1"/>
  <c r="H29" i="1"/>
  <c r="K29" i="1" s="1"/>
  <c r="H30" i="1"/>
  <c r="H31" i="1"/>
  <c r="K31" i="1" s="1"/>
  <c r="H32" i="1"/>
  <c r="K32" i="1" s="1"/>
  <c r="H33" i="1"/>
  <c r="K33" i="1"/>
  <c r="H34" i="1"/>
  <c r="K34" i="1" s="1"/>
  <c r="H35" i="1"/>
  <c r="K35" i="1" s="1"/>
  <c r="H36" i="1"/>
  <c r="K36" i="1" s="1"/>
  <c r="H37" i="1"/>
  <c r="H38" i="1"/>
  <c r="K38" i="1" s="1"/>
  <c r="H39" i="1"/>
  <c r="K39" i="1" s="1"/>
  <c r="H40" i="1"/>
  <c r="H41" i="1"/>
  <c r="K41" i="1" s="1"/>
  <c r="H42" i="1"/>
  <c r="K42" i="1"/>
  <c r="H43" i="1"/>
  <c r="K43" i="1" s="1"/>
  <c r="H24" i="1"/>
  <c r="G24" i="1"/>
  <c r="K24" i="1" s="1"/>
  <c r="G25" i="1"/>
  <c r="G26" i="1"/>
  <c r="G27" i="1"/>
  <c r="G28" i="1"/>
  <c r="K28" i="1" s="1"/>
  <c r="G29" i="1"/>
  <c r="G30" i="1"/>
  <c r="K30" i="1" s="1"/>
  <c r="G31" i="1"/>
  <c r="G32" i="1"/>
  <c r="G33" i="1"/>
  <c r="G34" i="1"/>
  <c r="G35" i="1"/>
  <c r="G36" i="1"/>
  <c r="G37" i="1"/>
  <c r="K37" i="1" s="1"/>
  <c r="G38" i="1"/>
  <c r="G39" i="1"/>
  <c r="G40" i="1"/>
  <c r="K40" i="1" s="1"/>
  <c r="G41" i="1"/>
  <c r="G42" i="1"/>
  <c r="G4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1" i="1"/>
  <c r="M32" i="1" l="1"/>
</calcChain>
</file>

<file path=xl/sharedStrings.xml><?xml version="1.0" encoding="utf-8"?>
<sst xmlns="http://schemas.openxmlformats.org/spreadsheetml/2006/main" count="178" uniqueCount="107">
  <si>
    <t>15/12/06 4.49 16829 12318 117.6</t>
  </si>
  <si>
    <t>14/12/06 4.55 16693 12307 117.4</t>
  </si>
  <si>
    <t>13/12/06 4.57 16638 12278 117.2</t>
  </si>
  <si>
    <t>12/12/06 4.48 16418 12309 117.0</t>
  </si>
  <si>
    <t>11/12/06 4.43 16371 12331 116.2</t>
  </si>
  <si>
    <t>30/11/06 4.69 16289 12343 115.9</t>
  </si>
  <si>
    <t>29/11/06 4.63 16022 12252 116.6</t>
  </si>
  <si>
    <t>27/11/06 4.60 16393 12108 117.7</t>
  </si>
  <si>
    <t>24/11/06 4.56 16350 12177 118.2</t>
  </si>
  <si>
    <t>23/11/06 4.62 16399 12106 117.4</t>
  </si>
  <si>
    <t>22/11/06 4.68 16811 11986 117.9</t>
  </si>
  <si>
    <t>21/11/06 4.74 16700 12090 118.4</t>
  </si>
  <si>
    <t>20/11/06 4.79 16788 12163 119.1</t>
  </si>
  <si>
    <t>17/11/06 4.84 16506 12002 118.5</t>
  </si>
  <si>
    <t>08/12/06 4.52 16266 12284 115.1</t>
  </si>
  <si>
    <t>07/12/06 4.58 16321 12194 114.9</t>
  </si>
  <si>
    <t>06/12/06 4.62 16076 12222 115.3</t>
  </si>
  <si>
    <t>05/12/06 4.65 15855 12122 115.6</t>
  </si>
  <si>
    <t>04/12/06 4.67 15734 12280 116.3</t>
  </si>
  <si>
    <t>01/12/06 4.75 16163 12327 116.1</t>
  </si>
  <si>
    <t>28/11/06 4.74 16198 12132 118,0</t>
  </si>
  <si>
    <t>16829</t>
  </si>
  <si>
    <t>12318</t>
  </si>
  <si>
    <t>16693</t>
  </si>
  <si>
    <t>12307</t>
  </si>
  <si>
    <t>16638</t>
  </si>
  <si>
    <t>12278</t>
  </si>
  <si>
    <t>16418</t>
  </si>
  <si>
    <t>12309</t>
  </si>
  <si>
    <t>16371</t>
  </si>
  <si>
    <t>12331</t>
  </si>
  <si>
    <t>16266</t>
  </si>
  <si>
    <t>12284</t>
  </si>
  <si>
    <t>16321</t>
  </si>
  <si>
    <t>12194</t>
  </si>
  <si>
    <t>16076</t>
  </si>
  <si>
    <t>12222</t>
  </si>
  <si>
    <t>15855</t>
  </si>
  <si>
    <t>12122</t>
  </si>
  <si>
    <t>15734</t>
  </si>
  <si>
    <t>12280</t>
  </si>
  <si>
    <t>16163</t>
  </si>
  <si>
    <t>12327</t>
  </si>
  <si>
    <t>16289</t>
  </si>
  <si>
    <t>12343</t>
  </si>
  <si>
    <t>16022</t>
  </si>
  <si>
    <t>12252</t>
  </si>
  <si>
    <t>16198</t>
  </si>
  <si>
    <t>12132</t>
  </si>
  <si>
    <t>16393</t>
  </si>
  <si>
    <t>12108</t>
  </si>
  <si>
    <t>16350</t>
  </si>
  <si>
    <t>12177</t>
  </si>
  <si>
    <t>16399</t>
  </si>
  <si>
    <t>12106</t>
  </si>
  <si>
    <t>16811</t>
  </si>
  <si>
    <t>11986</t>
  </si>
  <si>
    <t>16700</t>
  </si>
  <si>
    <t>12090</t>
  </si>
  <si>
    <t>16788</t>
  </si>
  <si>
    <t>12163</t>
  </si>
  <si>
    <t>16506</t>
  </si>
  <si>
    <t>12002</t>
  </si>
  <si>
    <t>Date</t>
  </si>
  <si>
    <t>yield</t>
  </si>
  <si>
    <t>NIKKEI</t>
  </si>
  <si>
    <t>DJIA</t>
  </si>
  <si>
    <t>USD/JPY</t>
  </si>
  <si>
    <t>15/12/06</t>
  </si>
  <si>
    <t>14/12/06</t>
  </si>
  <si>
    <t>13/12/06</t>
  </si>
  <si>
    <t>12/12/06</t>
  </si>
  <si>
    <t>11/12/06</t>
  </si>
  <si>
    <t>08/12/06</t>
  </si>
  <si>
    <t>07/12/06</t>
  </si>
  <si>
    <t>06/12/06</t>
  </si>
  <si>
    <t>05/12/06</t>
  </si>
  <si>
    <t>04/12/06</t>
  </si>
  <si>
    <t>01/12/06</t>
  </si>
  <si>
    <t>30/11/06</t>
  </si>
  <si>
    <t>29/11/06</t>
  </si>
  <si>
    <t>28/11/06</t>
  </si>
  <si>
    <t>27/11/06</t>
  </si>
  <si>
    <t>24/11/06</t>
  </si>
  <si>
    <t>23/11/06</t>
  </si>
  <si>
    <t>22/11/06</t>
  </si>
  <si>
    <t>21/11/06</t>
  </si>
  <si>
    <t>20/11/06</t>
  </si>
  <si>
    <t>17/11/06</t>
  </si>
  <si>
    <t>Loss</t>
  </si>
  <si>
    <t>Change NIKKEI</t>
  </si>
  <si>
    <t>Change DJIA</t>
  </si>
  <si>
    <t>Change Yield</t>
  </si>
  <si>
    <t>Change USD/JPY</t>
  </si>
  <si>
    <t>Bonds</t>
  </si>
  <si>
    <t>VaR(95%, 1 day)</t>
  </si>
  <si>
    <t>time to maturity</t>
  </si>
  <si>
    <t>Yield</t>
  </si>
  <si>
    <t>Yen/USD</t>
  </si>
  <si>
    <t>asset</t>
  </si>
  <si>
    <t>value</t>
  </si>
  <si>
    <t>118,0</t>
  </si>
  <si>
    <t>NIKKEI in USD</t>
  </si>
  <si>
    <t>bond value</t>
  </si>
  <si>
    <t>portfolio value</t>
  </si>
  <si>
    <t>weights</t>
  </si>
  <si>
    <t>portfolio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</si>
</sst>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$-409]#,##0.00"/>
    <numFmt numFmtId="166" formatCode="0.0000000000000000"/>
  </numFmts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2" fontId="0" fillId="0" borderId="2" xfId="0" applyNumberFormat="1" applyBorder="1"/>
    <xf numFmtId="2" fontId="0" fillId="0" borderId="2" xfId="0" applyNumberFormat="1" applyBorder="1" applyAlignment="1">
      <alignment horizontal="right"/>
    </xf>
    <xf numFmtId="0" fontId="0" fillId="0" borderId="3" xfId="0" applyBorder="1"/>
    <xf numFmtId="0" fontId="0" fillId="0" borderId="4" xfId="0" applyBorder="1"/>
    <xf numFmtId="2" fontId="0" fillId="0" borderId="0" xfId="0" applyNumberFormat="1" applyBorder="1"/>
    <xf numFmtId="2" fontId="0" fillId="0" borderId="0" xfId="0" applyNumberFormat="1" applyBorder="1" applyAlignment="1">
      <alignment horizontal="right"/>
    </xf>
    <xf numFmtId="165" fontId="0" fillId="0" borderId="0" xfId="0" applyNumberFormat="1" applyBorder="1"/>
    <xf numFmtId="0" fontId="0" fillId="0" borderId="5" xfId="0" applyBorder="1"/>
    <xf numFmtId="2" fontId="0" fillId="0" borderId="6" xfId="0" applyNumberFormat="1" applyBorder="1"/>
    <xf numFmtId="2" fontId="0" fillId="0" borderId="6" xfId="0" applyNumberForma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3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12" xfId="0" applyBorder="1"/>
    <xf numFmtId="0" fontId="0" fillId="0" borderId="0" xfId="0" applyBorder="1"/>
    <xf numFmtId="165" fontId="0" fillId="0" borderId="0" xfId="0" applyNumberFormat="1" applyBorder="1" applyAlignment="1">
      <alignment horizontal="center"/>
    </xf>
    <xf numFmtId="9" fontId="0" fillId="0" borderId="5" xfId="1" applyFont="1" applyBorder="1"/>
    <xf numFmtId="9" fontId="0" fillId="0" borderId="6" xfId="1" applyFont="1" applyBorder="1"/>
    <xf numFmtId="9" fontId="0" fillId="0" borderId="13" xfId="1" applyFont="1" applyBorder="1"/>
    <xf numFmtId="0" fontId="0" fillId="0" borderId="12" xfId="0" applyFill="1" applyBorder="1"/>
    <xf numFmtId="165" fontId="0" fillId="0" borderId="12" xfId="0" applyNumberFormat="1" applyBorder="1"/>
    <xf numFmtId="165" fontId="0" fillId="0" borderId="12" xfId="0" applyNumberForma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5" fontId="0" fillId="0" borderId="13" xfId="1" applyNumberFormat="1" applyFont="1" applyBorder="1" applyAlignment="1">
      <alignment horizontal="right"/>
    </xf>
    <xf numFmtId="10" fontId="0" fillId="0" borderId="4" xfId="1" applyNumberFormat="1" applyFont="1" applyBorder="1"/>
    <xf numFmtId="166" fontId="0" fillId="0" borderId="0" xfId="0" applyNumberFormat="1"/>
    <xf numFmtId="10" fontId="0" fillId="0" borderId="0" xfId="1" applyNumberFormat="1" applyFont="1" applyBorder="1"/>
    <xf numFmtId="10" fontId="0" fillId="0" borderId="14" xfId="1" applyNumberFormat="1" applyFont="1" applyBorder="1"/>
    <xf numFmtId="10" fontId="0" fillId="0" borderId="15" xfId="1" applyNumberFormat="1" applyFont="1" applyBorder="1"/>
    <xf numFmtId="2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"/>
  <sheetViews>
    <sheetView workbookViewId="0">
      <selection activeCell="F1" sqref="F1:J21"/>
    </sheetView>
  </sheetViews>
  <sheetFormatPr defaultRowHeight="12.75" x14ac:dyDescent="0.2"/>
  <cols>
    <col min="1" max="1" width="12.140625" customWidth="1"/>
    <col min="2" max="2" width="15.5703125" customWidth="1"/>
    <col min="3" max="3" width="12.28515625" customWidth="1"/>
    <col min="4" max="4" width="7" bestFit="1" customWidth="1"/>
    <col min="5" max="5" width="6" bestFit="1" customWidth="1"/>
    <col min="6" max="6" width="8.85546875" bestFit="1" customWidth="1"/>
    <col min="7" max="7" width="12" bestFit="1" customWidth="1"/>
    <col min="8" max="8" width="14" bestFit="1" customWidth="1"/>
    <col min="9" max="9" width="11.7109375" bestFit="1" customWidth="1"/>
    <col min="10" max="10" width="15.85546875" bestFit="1" customWidth="1"/>
    <col min="11" max="12" width="10.7109375" bestFit="1" customWidth="1"/>
    <col min="13" max="14" width="12.7109375" bestFit="1" customWidth="1"/>
    <col min="15" max="15" width="11.140625" bestFit="1" customWidth="1"/>
    <col min="17" max="17" width="14.7109375" bestFit="1" customWidth="1"/>
    <col min="18" max="18" width="10.7109375" bestFit="1" customWidth="1"/>
    <col min="20" max="20" width="13.140625" bestFit="1" customWidth="1"/>
    <col min="21" max="21" width="12.85546875" bestFit="1" customWidth="1"/>
    <col min="22" max="22" width="12.7109375" bestFit="1" customWidth="1"/>
    <col min="23" max="23" width="10.7109375" bestFit="1" customWidth="1"/>
    <col min="25" max="25" width="10.140625" bestFit="1" customWidth="1"/>
  </cols>
  <sheetData>
    <row r="1" spans="1:12" x14ac:dyDescent="0.2">
      <c r="A1" t="s">
        <v>0</v>
      </c>
      <c r="F1" t="str">
        <f>MID(A1,1,8)</f>
        <v>15/12/06</v>
      </c>
      <c r="G1" t="str">
        <f t="shared" ref="G1:G21" si="0">MID(A1,10,4)</f>
        <v>4.49</v>
      </c>
      <c r="H1" t="str">
        <f t="shared" ref="H1:H21" si="1">MID(A1,15,5)</f>
        <v>16829</v>
      </c>
      <c r="I1" t="str">
        <f t="shared" ref="I1:I21" si="2">MID(A1,21,5)</f>
        <v>12318</v>
      </c>
      <c r="J1" t="str">
        <f t="shared" ref="J1:J21" si="3">MID(A1,27,5)</f>
        <v>117.6</v>
      </c>
      <c r="K1">
        <v>117.6</v>
      </c>
      <c r="L1">
        <f>1/K1</f>
        <v>8.5034013605442185E-3</v>
      </c>
    </row>
    <row r="2" spans="1:12" x14ac:dyDescent="0.2">
      <c r="A2" t="s">
        <v>1</v>
      </c>
      <c r="F2" t="str">
        <f t="shared" ref="F2:F21" si="4">MID(A2,1,8)</f>
        <v>14/12/06</v>
      </c>
      <c r="G2" t="str">
        <f t="shared" si="0"/>
        <v>4.55</v>
      </c>
      <c r="H2" t="str">
        <f t="shared" si="1"/>
        <v>16693</v>
      </c>
      <c r="I2" t="str">
        <f t="shared" si="2"/>
        <v>12307</v>
      </c>
      <c r="J2" t="str">
        <f t="shared" si="3"/>
        <v>117.4</v>
      </c>
      <c r="K2">
        <v>117.4</v>
      </c>
      <c r="L2">
        <f t="shared" ref="L2:L21" si="5">1/K2</f>
        <v>8.5178875638841564E-3</v>
      </c>
    </row>
    <row r="3" spans="1:12" x14ac:dyDescent="0.2">
      <c r="A3" t="s">
        <v>2</v>
      </c>
      <c r="F3" t="str">
        <f t="shared" si="4"/>
        <v>13/12/06</v>
      </c>
      <c r="G3" t="str">
        <f t="shared" si="0"/>
        <v>4.57</v>
      </c>
      <c r="H3" t="str">
        <f t="shared" si="1"/>
        <v>16638</v>
      </c>
      <c r="I3" t="str">
        <f t="shared" si="2"/>
        <v>12278</v>
      </c>
      <c r="J3" t="str">
        <f t="shared" si="3"/>
        <v>117.2</v>
      </c>
      <c r="K3">
        <v>117.2</v>
      </c>
      <c r="L3">
        <f t="shared" si="5"/>
        <v>8.5324232081911266E-3</v>
      </c>
    </row>
    <row r="4" spans="1:12" x14ac:dyDescent="0.2">
      <c r="A4" t="s">
        <v>3</v>
      </c>
      <c r="F4" t="str">
        <f t="shared" si="4"/>
        <v>12/12/06</v>
      </c>
      <c r="G4" t="str">
        <f t="shared" si="0"/>
        <v>4.48</v>
      </c>
      <c r="H4" t="str">
        <f t="shared" si="1"/>
        <v>16418</v>
      </c>
      <c r="I4" t="str">
        <f t="shared" si="2"/>
        <v>12309</v>
      </c>
      <c r="J4" t="str">
        <f t="shared" si="3"/>
        <v>117.0</v>
      </c>
      <c r="K4">
        <v>117</v>
      </c>
      <c r="L4">
        <f t="shared" si="5"/>
        <v>8.5470085470085479E-3</v>
      </c>
    </row>
    <row r="5" spans="1:12" x14ac:dyDescent="0.2">
      <c r="A5" t="s">
        <v>4</v>
      </c>
      <c r="F5" t="str">
        <f t="shared" si="4"/>
        <v>11/12/06</v>
      </c>
      <c r="G5" t="str">
        <f t="shared" si="0"/>
        <v>4.43</v>
      </c>
      <c r="H5" t="str">
        <f t="shared" si="1"/>
        <v>16371</v>
      </c>
      <c r="I5" t="str">
        <f t="shared" si="2"/>
        <v>12331</v>
      </c>
      <c r="J5" t="str">
        <f t="shared" si="3"/>
        <v>116.2</v>
      </c>
      <c r="K5">
        <v>116.2</v>
      </c>
      <c r="L5">
        <f t="shared" si="5"/>
        <v>8.6058519793459545E-3</v>
      </c>
    </row>
    <row r="6" spans="1:12" x14ac:dyDescent="0.2">
      <c r="A6" t="s">
        <v>14</v>
      </c>
      <c r="F6" t="str">
        <f t="shared" si="4"/>
        <v>08/12/06</v>
      </c>
      <c r="G6" t="str">
        <f t="shared" si="0"/>
        <v>4.52</v>
      </c>
      <c r="H6" t="str">
        <f t="shared" si="1"/>
        <v>16266</v>
      </c>
      <c r="I6" t="str">
        <f t="shared" si="2"/>
        <v>12284</v>
      </c>
      <c r="J6" t="str">
        <f t="shared" si="3"/>
        <v>115.1</v>
      </c>
      <c r="K6">
        <v>115.1</v>
      </c>
      <c r="L6">
        <f t="shared" si="5"/>
        <v>8.6880973066898355E-3</v>
      </c>
    </row>
    <row r="7" spans="1:12" x14ac:dyDescent="0.2">
      <c r="A7" t="s">
        <v>15</v>
      </c>
      <c r="F7" t="str">
        <f t="shared" si="4"/>
        <v>07/12/06</v>
      </c>
      <c r="G7" t="str">
        <f t="shared" si="0"/>
        <v>4.58</v>
      </c>
      <c r="H7" t="str">
        <f t="shared" si="1"/>
        <v>16321</v>
      </c>
      <c r="I7" t="str">
        <f t="shared" si="2"/>
        <v>12194</v>
      </c>
      <c r="J7" t="str">
        <f t="shared" si="3"/>
        <v>114.9</v>
      </c>
      <c r="K7">
        <v>114.9</v>
      </c>
      <c r="L7">
        <f t="shared" si="5"/>
        <v>8.7032201914708437E-3</v>
      </c>
    </row>
    <row r="8" spans="1:12" x14ac:dyDescent="0.2">
      <c r="A8" t="s">
        <v>16</v>
      </c>
      <c r="F8" t="str">
        <f t="shared" si="4"/>
        <v>06/12/06</v>
      </c>
      <c r="G8" t="str">
        <f t="shared" si="0"/>
        <v>4.62</v>
      </c>
      <c r="H8" t="str">
        <f t="shared" si="1"/>
        <v>16076</v>
      </c>
      <c r="I8" t="str">
        <f t="shared" si="2"/>
        <v>12222</v>
      </c>
      <c r="J8" t="str">
        <f t="shared" si="3"/>
        <v>115.3</v>
      </c>
      <c r="K8">
        <v>115.3</v>
      </c>
      <c r="L8">
        <f t="shared" si="5"/>
        <v>8.6730268863833473E-3</v>
      </c>
    </row>
    <row r="9" spans="1:12" x14ac:dyDescent="0.2">
      <c r="A9" t="s">
        <v>17</v>
      </c>
      <c r="F9" t="str">
        <f t="shared" si="4"/>
        <v>05/12/06</v>
      </c>
      <c r="G9" t="str">
        <f t="shared" si="0"/>
        <v>4.65</v>
      </c>
      <c r="H9" t="str">
        <f t="shared" si="1"/>
        <v>15855</v>
      </c>
      <c r="I9" t="str">
        <f t="shared" si="2"/>
        <v>12122</v>
      </c>
      <c r="J9" t="str">
        <f t="shared" si="3"/>
        <v>115.6</v>
      </c>
      <c r="K9">
        <v>115.6</v>
      </c>
      <c r="L9">
        <f t="shared" si="5"/>
        <v>8.6505190311418692E-3</v>
      </c>
    </row>
    <row r="10" spans="1:12" x14ac:dyDescent="0.2">
      <c r="A10" t="s">
        <v>18</v>
      </c>
      <c r="F10" t="str">
        <f t="shared" si="4"/>
        <v>04/12/06</v>
      </c>
      <c r="G10" t="str">
        <f t="shared" si="0"/>
        <v>4.67</v>
      </c>
      <c r="H10" t="str">
        <f t="shared" si="1"/>
        <v>15734</v>
      </c>
      <c r="I10" t="str">
        <f t="shared" si="2"/>
        <v>12280</v>
      </c>
      <c r="J10" t="str">
        <f t="shared" si="3"/>
        <v>116.3</v>
      </c>
      <c r="K10">
        <v>116.3</v>
      </c>
      <c r="L10">
        <f t="shared" si="5"/>
        <v>8.5984522785898538E-3</v>
      </c>
    </row>
    <row r="11" spans="1:12" x14ac:dyDescent="0.2">
      <c r="A11" t="s">
        <v>19</v>
      </c>
      <c r="F11" t="str">
        <f t="shared" si="4"/>
        <v>01/12/06</v>
      </c>
      <c r="G11" t="str">
        <f t="shared" si="0"/>
        <v>4.75</v>
      </c>
      <c r="H11" t="str">
        <f t="shared" si="1"/>
        <v>16163</v>
      </c>
      <c r="I11" t="str">
        <f t="shared" si="2"/>
        <v>12327</v>
      </c>
      <c r="J11" t="str">
        <f t="shared" si="3"/>
        <v>116.1</v>
      </c>
      <c r="K11">
        <v>116.1</v>
      </c>
      <c r="L11">
        <f t="shared" si="5"/>
        <v>8.6132644272179162E-3</v>
      </c>
    </row>
    <row r="12" spans="1:12" x14ac:dyDescent="0.2">
      <c r="A12" t="s">
        <v>5</v>
      </c>
      <c r="F12" t="str">
        <f t="shared" si="4"/>
        <v>30/11/06</v>
      </c>
      <c r="G12" t="str">
        <f t="shared" si="0"/>
        <v>4.69</v>
      </c>
      <c r="H12" t="str">
        <f t="shared" si="1"/>
        <v>16289</v>
      </c>
      <c r="I12" t="str">
        <f t="shared" si="2"/>
        <v>12343</v>
      </c>
      <c r="J12" t="str">
        <f t="shared" si="3"/>
        <v>115.9</v>
      </c>
      <c r="K12">
        <v>115.9</v>
      </c>
      <c r="L12">
        <f t="shared" si="5"/>
        <v>8.6281276962899053E-3</v>
      </c>
    </row>
    <row r="13" spans="1:12" x14ac:dyDescent="0.2">
      <c r="A13" t="s">
        <v>6</v>
      </c>
      <c r="F13" t="str">
        <f t="shared" si="4"/>
        <v>29/11/06</v>
      </c>
      <c r="G13" t="str">
        <f t="shared" si="0"/>
        <v>4.63</v>
      </c>
      <c r="H13" t="str">
        <f t="shared" si="1"/>
        <v>16022</v>
      </c>
      <c r="I13" t="str">
        <f t="shared" si="2"/>
        <v>12252</v>
      </c>
      <c r="J13" t="str">
        <f t="shared" si="3"/>
        <v>116.6</v>
      </c>
      <c r="K13">
        <v>116.6</v>
      </c>
      <c r="L13">
        <f t="shared" si="5"/>
        <v>8.5763293310463125E-3</v>
      </c>
    </row>
    <row r="14" spans="1:12" x14ac:dyDescent="0.2">
      <c r="A14" t="s">
        <v>20</v>
      </c>
      <c r="F14" t="str">
        <f t="shared" si="4"/>
        <v>28/11/06</v>
      </c>
      <c r="G14" t="str">
        <f t="shared" si="0"/>
        <v>4.74</v>
      </c>
      <c r="H14" t="str">
        <f t="shared" si="1"/>
        <v>16198</v>
      </c>
      <c r="I14" t="str">
        <f t="shared" si="2"/>
        <v>12132</v>
      </c>
      <c r="J14" t="str">
        <f t="shared" si="3"/>
        <v>118,0</v>
      </c>
      <c r="K14">
        <v>118</v>
      </c>
      <c r="L14">
        <f t="shared" si="5"/>
        <v>8.4745762711864406E-3</v>
      </c>
    </row>
    <row r="15" spans="1:12" x14ac:dyDescent="0.2">
      <c r="A15" t="s">
        <v>7</v>
      </c>
      <c r="F15" t="str">
        <f t="shared" si="4"/>
        <v>27/11/06</v>
      </c>
      <c r="G15" t="str">
        <f t="shared" si="0"/>
        <v>4.60</v>
      </c>
      <c r="H15" t="str">
        <f t="shared" si="1"/>
        <v>16393</v>
      </c>
      <c r="I15" t="str">
        <f t="shared" si="2"/>
        <v>12108</v>
      </c>
      <c r="J15" t="str">
        <f t="shared" si="3"/>
        <v>117.7</v>
      </c>
      <c r="K15">
        <v>117.7</v>
      </c>
      <c r="L15">
        <f t="shared" si="5"/>
        <v>8.4961767204757861E-3</v>
      </c>
    </row>
    <row r="16" spans="1:12" x14ac:dyDescent="0.2">
      <c r="A16" t="s">
        <v>8</v>
      </c>
      <c r="F16" t="str">
        <f t="shared" si="4"/>
        <v>24/11/06</v>
      </c>
      <c r="G16" t="str">
        <f t="shared" si="0"/>
        <v>4.56</v>
      </c>
      <c r="H16" t="str">
        <f t="shared" si="1"/>
        <v>16350</v>
      </c>
      <c r="I16" t="str">
        <f t="shared" si="2"/>
        <v>12177</v>
      </c>
      <c r="J16" t="str">
        <f t="shared" si="3"/>
        <v>118.2</v>
      </c>
      <c r="K16">
        <v>118.2</v>
      </c>
      <c r="L16">
        <f t="shared" si="5"/>
        <v>8.4602368866328256E-3</v>
      </c>
    </row>
    <row r="17" spans="1:26" x14ac:dyDescent="0.2">
      <c r="A17" t="s">
        <v>9</v>
      </c>
      <c r="F17" t="str">
        <f t="shared" si="4"/>
        <v>23/11/06</v>
      </c>
      <c r="G17" t="str">
        <f t="shared" si="0"/>
        <v>4.62</v>
      </c>
      <c r="H17" t="str">
        <f t="shared" si="1"/>
        <v>16399</v>
      </c>
      <c r="I17" t="str">
        <f t="shared" si="2"/>
        <v>12106</v>
      </c>
      <c r="J17" t="str">
        <f t="shared" si="3"/>
        <v>117.4</v>
      </c>
      <c r="K17">
        <v>117.4</v>
      </c>
      <c r="L17">
        <f t="shared" si="5"/>
        <v>8.5178875638841564E-3</v>
      </c>
    </row>
    <row r="18" spans="1:26" x14ac:dyDescent="0.2">
      <c r="A18" t="s">
        <v>10</v>
      </c>
      <c r="F18" t="str">
        <f t="shared" si="4"/>
        <v>22/11/06</v>
      </c>
      <c r="G18" t="str">
        <f t="shared" si="0"/>
        <v>4.68</v>
      </c>
      <c r="H18" t="str">
        <f t="shared" si="1"/>
        <v>16811</v>
      </c>
      <c r="I18" t="str">
        <f t="shared" si="2"/>
        <v>11986</v>
      </c>
      <c r="J18" t="str">
        <f t="shared" si="3"/>
        <v>117.9</v>
      </c>
      <c r="K18">
        <v>117.9</v>
      </c>
      <c r="L18">
        <f t="shared" si="5"/>
        <v>8.4817642069550461E-3</v>
      </c>
    </row>
    <row r="19" spans="1:26" x14ac:dyDescent="0.2">
      <c r="A19" t="s">
        <v>11</v>
      </c>
      <c r="F19" t="str">
        <f t="shared" si="4"/>
        <v>21/11/06</v>
      </c>
      <c r="G19" t="str">
        <f t="shared" si="0"/>
        <v>4.74</v>
      </c>
      <c r="H19" t="str">
        <f t="shared" si="1"/>
        <v>16700</v>
      </c>
      <c r="I19" t="str">
        <f t="shared" si="2"/>
        <v>12090</v>
      </c>
      <c r="J19" t="str">
        <f t="shared" si="3"/>
        <v>118.4</v>
      </c>
      <c r="K19">
        <v>118.4</v>
      </c>
      <c r="L19">
        <f t="shared" si="5"/>
        <v>8.4459459459459447E-3</v>
      </c>
    </row>
    <row r="20" spans="1:26" x14ac:dyDescent="0.2">
      <c r="A20" t="s">
        <v>12</v>
      </c>
      <c r="F20" t="str">
        <f t="shared" si="4"/>
        <v>20/11/06</v>
      </c>
      <c r="G20" t="str">
        <f t="shared" si="0"/>
        <v>4.79</v>
      </c>
      <c r="H20" t="str">
        <f t="shared" si="1"/>
        <v>16788</v>
      </c>
      <c r="I20" t="str">
        <f t="shared" si="2"/>
        <v>12163</v>
      </c>
      <c r="J20" t="str">
        <f t="shared" si="3"/>
        <v>119.1</v>
      </c>
      <c r="K20">
        <v>119.1</v>
      </c>
      <c r="L20">
        <f t="shared" si="5"/>
        <v>8.3963056255247689E-3</v>
      </c>
    </row>
    <row r="21" spans="1:26" x14ac:dyDescent="0.2">
      <c r="A21" t="s">
        <v>13</v>
      </c>
      <c r="F21" t="str">
        <f t="shared" si="4"/>
        <v>17/11/06</v>
      </c>
      <c r="G21" t="str">
        <f t="shared" si="0"/>
        <v>4.84</v>
      </c>
      <c r="H21" t="str">
        <f t="shared" si="1"/>
        <v>16506</v>
      </c>
      <c r="I21" t="str">
        <f t="shared" si="2"/>
        <v>12002</v>
      </c>
      <c r="J21" t="str">
        <f t="shared" si="3"/>
        <v>118.5</v>
      </c>
      <c r="K21">
        <v>118.5</v>
      </c>
      <c r="L21">
        <f t="shared" si="5"/>
        <v>8.4388185654008432E-3</v>
      </c>
    </row>
    <row r="23" spans="1:26" x14ac:dyDescent="0.2">
      <c r="A23" s="12" t="s">
        <v>63</v>
      </c>
      <c r="B23" s="12" t="s">
        <v>96</v>
      </c>
      <c r="C23" s="13" t="s">
        <v>64</v>
      </c>
      <c r="D23" s="13" t="s">
        <v>65</v>
      </c>
      <c r="E23" s="13" t="s">
        <v>66</v>
      </c>
      <c r="F23" s="13" t="s">
        <v>67</v>
      </c>
      <c r="G23" s="12" t="s">
        <v>92</v>
      </c>
      <c r="H23" s="18" t="s">
        <v>90</v>
      </c>
      <c r="I23" s="18" t="s">
        <v>91</v>
      </c>
      <c r="J23" s="14" t="s">
        <v>93</v>
      </c>
      <c r="K23" s="4" t="s">
        <v>89</v>
      </c>
      <c r="M23" s="18" t="s">
        <v>94</v>
      </c>
      <c r="N23" s="24" t="s">
        <v>65</v>
      </c>
      <c r="O23" s="24" t="s">
        <v>66</v>
      </c>
      <c r="P23" s="19"/>
      <c r="Q23" s="19"/>
      <c r="R23" s="8"/>
      <c r="S23" s="19"/>
      <c r="T23" s="19"/>
      <c r="U23" s="19"/>
      <c r="V23" s="19"/>
      <c r="W23" s="19"/>
      <c r="X23" s="19"/>
      <c r="Y23" s="8"/>
      <c r="Z23" s="19"/>
    </row>
    <row r="24" spans="1:26" x14ac:dyDescent="0.2">
      <c r="A24" s="1" t="s">
        <v>68</v>
      </c>
      <c r="B24" s="1">
        <v>0.08</v>
      </c>
      <c r="C24" s="2">
        <v>4.49</v>
      </c>
      <c r="D24" s="3" t="s">
        <v>21</v>
      </c>
      <c r="E24" s="3" t="s">
        <v>22</v>
      </c>
      <c r="F24" s="15">
        <v>8.5034013605442185E-3</v>
      </c>
      <c r="G24" s="33">
        <f>(C24-C25)/100</f>
        <v>-5.9999999999999604E-4</v>
      </c>
      <c r="H24" s="33">
        <f>LN(D24)-LN(D25)</f>
        <v>8.1141188576836498E-3</v>
      </c>
      <c r="I24" s="32">
        <f t="shared" ref="I24:J39" si="6">LN(E24)-LN(E25)</f>
        <v>8.9340107465218921E-4</v>
      </c>
      <c r="J24" s="30">
        <f t="shared" si="6"/>
        <v>-1.7021280705300512E-3</v>
      </c>
      <c r="K24" s="27">
        <f>$N$24*(1-EXP(H24+J24))+$O$24*(1-EXP(I24))-$M$24*(1-EXP(-G24))+$M$24*C24/25000</f>
        <v>-8762.1283799741104</v>
      </c>
      <c r="M24" s="25">
        <v>1000000</v>
      </c>
      <c r="N24" s="25">
        <v>1400000</v>
      </c>
      <c r="O24" s="26">
        <v>600000</v>
      </c>
      <c r="P24" s="19"/>
      <c r="Q24" s="19"/>
      <c r="R24" s="19"/>
      <c r="S24" s="19"/>
      <c r="T24" s="8"/>
      <c r="U24" s="8"/>
      <c r="V24" s="8"/>
      <c r="W24" s="8"/>
      <c r="X24" s="19"/>
      <c r="Y24" s="19"/>
      <c r="Z24" s="19"/>
    </row>
    <row r="25" spans="1:26" x14ac:dyDescent="0.2">
      <c r="A25" s="5" t="s">
        <v>69</v>
      </c>
      <c r="B25" s="5">
        <v>7.5999999999999998E-2</v>
      </c>
      <c r="C25" s="6">
        <v>4.55</v>
      </c>
      <c r="D25" s="7" t="s">
        <v>23</v>
      </c>
      <c r="E25" s="7" t="s">
        <v>24</v>
      </c>
      <c r="F25" s="16">
        <v>8.5178875638841564E-3</v>
      </c>
      <c r="G25" s="34">
        <f t="shared" ref="G25:G44" si="7">(C25-C26)/100</f>
        <v>-2.0000000000000462E-4</v>
      </c>
      <c r="H25" s="34">
        <f t="shared" ref="H25:H43" si="8">LN(D25)-LN(D26)</f>
        <v>3.3002340115562134E-3</v>
      </c>
      <c r="I25" s="32">
        <f t="shared" si="6"/>
        <v>2.3591631848951522E-3</v>
      </c>
      <c r="J25" s="30">
        <f t="shared" si="6"/>
        <v>-1.7050302510837057E-3</v>
      </c>
      <c r="K25" s="28">
        <f t="shared" ref="K25:K43" si="9">$N$24*(1-EXP(H25+J25))+$O$24*(1-EXP(I25))-$M$24*(1-EXP(-G25))+$M$24*C25/25000</f>
        <v>-3270.2164034158641</v>
      </c>
      <c r="M25" s="19"/>
      <c r="N25" s="19"/>
      <c r="O25" s="19"/>
      <c r="P25" s="19"/>
      <c r="Q25" s="19"/>
      <c r="R25" s="19"/>
      <c r="S25" s="19"/>
      <c r="T25" s="8"/>
      <c r="U25" s="8"/>
      <c r="V25" s="8"/>
      <c r="W25" s="8"/>
      <c r="X25" s="19"/>
      <c r="Y25" s="19"/>
      <c r="Z25" s="19"/>
    </row>
    <row r="26" spans="1:26" x14ac:dyDescent="0.2">
      <c r="A26" s="5" t="s">
        <v>70</v>
      </c>
      <c r="B26" s="5">
        <v>7.1999999999999995E-2</v>
      </c>
      <c r="C26" s="6">
        <v>4.57</v>
      </c>
      <c r="D26" s="7" t="s">
        <v>25</v>
      </c>
      <c r="E26" s="7" t="s">
        <v>26</v>
      </c>
      <c r="F26" s="16">
        <v>8.5324232081911266E-3</v>
      </c>
      <c r="G26" s="34">
        <f t="shared" si="7"/>
        <v>8.9999999999999857E-4</v>
      </c>
      <c r="H26" s="34">
        <f t="shared" si="8"/>
        <v>1.3310941935621656E-2</v>
      </c>
      <c r="I26" s="32">
        <f t="shared" si="6"/>
        <v>-2.521659122855624E-3</v>
      </c>
      <c r="J26" s="30">
        <f t="shared" si="6"/>
        <v>-1.7079423451562548E-3</v>
      </c>
      <c r="K26" s="28">
        <f t="shared" si="9"/>
        <v>-15544.511372459197</v>
      </c>
      <c r="M26" s="19"/>
      <c r="N26" s="19"/>
      <c r="O26" s="19"/>
      <c r="P26" s="19"/>
      <c r="Q26" s="19"/>
      <c r="R26" s="19"/>
      <c r="S26" s="19"/>
      <c r="T26" s="8"/>
      <c r="U26" s="8"/>
      <c r="V26" s="8"/>
      <c r="W26" s="8"/>
      <c r="X26" s="19"/>
      <c r="Y26" s="19"/>
      <c r="Z26" s="19"/>
    </row>
    <row r="27" spans="1:26" x14ac:dyDescent="0.2">
      <c r="A27" s="5" t="s">
        <v>71</v>
      </c>
      <c r="B27" s="5">
        <v>6.8000000000000005E-2</v>
      </c>
      <c r="C27" s="6">
        <v>4.4800000000000004</v>
      </c>
      <c r="D27" s="7" t="s">
        <v>27</v>
      </c>
      <c r="E27" s="7" t="s">
        <v>28</v>
      </c>
      <c r="F27" s="16">
        <v>8.5470085470085479E-3</v>
      </c>
      <c r="G27" s="34">
        <f t="shared" si="7"/>
        <v>5.0000000000000706E-4</v>
      </c>
      <c r="H27" s="34">
        <f t="shared" si="8"/>
        <v>2.8668170538690418E-3</v>
      </c>
      <c r="I27" s="32">
        <f t="shared" si="6"/>
        <v>-1.785714760233148E-3</v>
      </c>
      <c r="J27" s="30">
        <f t="shared" si="6"/>
        <v>-6.8610903799450895E-3</v>
      </c>
      <c r="K27" s="28">
        <f t="shared" si="9"/>
        <v>6330.627328692648</v>
      </c>
      <c r="M27" s="19"/>
      <c r="N27" s="19"/>
      <c r="O27" s="19"/>
      <c r="P27" s="19"/>
      <c r="Q27" s="19"/>
      <c r="R27" s="19"/>
      <c r="S27" s="19"/>
      <c r="T27" s="8"/>
      <c r="U27" s="8"/>
      <c r="V27" s="8"/>
      <c r="W27" s="8"/>
      <c r="X27" s="19"/>
      <c r="Y27" s="19"/>
      <c r="Z27" s="19"/>
    </row>
    <row r="28" spans="1:26" x14ac:dyDescent="0.2">
      <c r="A28" s="5" t="s">
        <v>72</v>
      </c>
      <c r="B28" s="5">
        <v>6.4000000000000001E-2</v>
      </c>
      <c r="C28" s="6">
        <v>4.43</v>
      </c>
      <c r="D28" s="7" t="s">
        <v>29</v>
      </c>
      <c r="E28" s="7" t="s">
        <v>30</v>
      </c>
      <c r="F28" s="16">
        <v>8.6058519793459545E-3</v>
      </c>
      <c r="G28" s="34">
        <f t="shared" si="7"/>
        <v>-8.9999999999999857E-4</v>
      </c>
      <c r="H28" s="34">
        <f t="shared" si="8"/>
        <v>6.4344371276217061E-3</v>
      </c>
      <c r="I28" s="32">
        <f t="shared" si="6"/>
        <v>3.818814309816787E-3</v>
      </c>
      <c r="J28" s="30">
        <f t="shared" si="6"/>
        <v>-9.5115286899742912E-3</v>
      </c>
      <c r="K28" s="28">
        <f t="shared" si="9"/>
        <v>3083.2429939819604</v>
      </c>
      <c r="M28" s="19"/>
      <c r="N28" s="19"/>
      <c r="O28" s="19"/>
      <c r="P28" s="19"/>
      <c r="Q28" s="19"/>
      <c r="R28" s="19"/>
      <c r="S28" s="19"/>
      <c r="T28" s="8"/>
      <c r="U28" s="8"/>
      <c r="V28" s="8"/>
      <c r="W28" s="8"/>
      <c r="X28" s="19"/>
      <c r="Y28" s="19"/>
      <c r="Z28" s="19"/>
    </row>
    <row r="29" spans="1:26" x14ac:dyDescent="0.2">
      <c r="A29" s="5" t="s">
        <v>73</v>
      </c>
      <c r="B29" s="5">
        <v>0.06</v>
      </c>
      <c r="C29" s="6">
        <v>4.5199999999999996</v>
      </c>
      <c r="D29" s="7" t="s">
        <v>31</v>
      </c>
      <c r="E29" s="7" t="s">
        <v>32</v>
      </c>
      <c r="F29" s="16">
        <v>8.6880973066898355E-3</v>
      </c>
      <c r="G29" s="34">
        <f t="shared" si="7"/>
        <v>-6.0000000000000493E-4</v>
      </c>
      <c r="H29" s="34">
        <f t="shared" si="8"/>
        <v>-3.3755824239758425E-3</v>
      </c>
      <c r="I29" s="32">
        <f t="shared" si="6"/>
        <v>7.3535750929512034E-3</v>
      </c>
      <c r="J29" s="30">
        <f t="shared" si="6"/>
        <v>-1.7391308731271593E-3</v>
      </c>
      <c r="K29" s="28">
        <f t="shared" si="9"/>
        <v>3494.8902146678874</v>
      </c>
      <c r="M29" s="19"/>
      <c r="N29" s="19"/>
      <c r="O29" s="19"/>
      <c r="P29" s="19"/>
      <c r="Q29" s="19"/>
      <c r="R29" s="19"/>
      <c r="S29" s="19"/>
      <c r="T29" s="8"/>
      <c r="U29" s="8"/>
      <c r="V29" s="8"/>
      <c r="W29" s="8"/>
      <c r="X29" s="19"/>
      <c r="Y29" s="19"/>
      <c r="Z29" s="19"/>
    </row>
    <row r="30" spans="1:26" x14ac:dyDescent="0.2">
      <c r="A30" s="5" t="s">
        <v>74</v>
      </c>
      <c r="B30" s="5">
        <v>5.6000000000000001E-2</v>
      </c>
      <c r="C30" s="6">
        <v>4.58</v>
      </c>
      <c r="D30" s="7" t="s">
        <v>33</v>
      </c>
      <c r="E30" s="7" t="s">
        <v>34</v>
      </c>
      <c r="F30" s="16">
        <v>8.7032201914708437E-3</v>
      </c>
      <c r="G30" s="34">
        <f t="shared" si="7"/>
        <v>-4.0000000000000034E-4</v>
      </c>
      <c r="H30" s="34">
        <f t="shared" si="8"/>
        <v>1.5125145581604826E-2</v>
      </c>
      <c r="I30" s="32">
        <f t="shared" si="6"/>
        <v>-2.2935789870999201E-3</v>
      </c>
      <c r="J30" s="30">
        <f t="shared" si="6"/>
        <v>3.4752424203032817E-3</v>
      </c>
      <c r="K30" s="28">
        <f t="shared" si="9"/>
        <v>-24326.383417765122</v>
      </c>
      <c r="M30" s="19"/>
      <c r="N30" s="19"/>
      <c r="O30" s="19"/>
      <c r="P30" s="19"/>
      <c r="Q30" s="19"/>
      <c r="R30" s="19"/>
      <c r="S30" s="19"/>
      <c r="T30" s="8"/>
      <c r="U30" s="8"/>
      <c r="V30" s="8"/>
      <c r="W30" s="8"/>
      <c r="X30" s="19"/>
      <c r="Y30" s="19"/>
      <c r="Z30" s="19"/>
    </row>
    <row r="31" spans="1:26" x14ac:dyDescent="0.2">
      <c r="A31" s="5" t="s">
        <v>75</v>
      </c>
      <c r="B31" s="5">
        <v>5.1999999999999998E-2</v>
      </c>
      <c r="C31" s="6">
        <v>4.62</v>
      </c>
      <c r="D31" s="7" t="s">
        <v>35</v>
      </c>
      <c r="E31" s="7" t="s">
        <v>36</v>
      </c>
      <c r="F31" s="16">
        <v>8.6730268863833473E-3</v>
      </c>
      <c r="G31" s="34">
        <f t="shared" si="7"/>
        <v>-3.0000000000000247E-4</v>
      </c>
      <c r="H31" s="34">
        <f t="shared" si="8"/>
        <v>1.38425685966439E-2</v>
      </c>
      <c r="I31" s="32">
        <f t="shared" si="6"/>
        <v>8.2156229436307626E-3</v>
      </c>
      <c r="J31" s="30">
        <f t="shared" si="6"/>
        <v>2.5985289632641795E-3</v>
      </c>
      <c r="K31" s="28">
        <f t="shared" si="9"/>
        <v>-27672.627886072551</v>
      </c>
      <c r="M31" s="19" t="s">
        <v>95</v>
      </c>
      <c r="N31" s="19"/>
      <c r="O31" s="19"/>
      <c r="P31" s="19"/>
      <c r="Q31" s="19"/>
      <c r="R31" s="19"/>
      <c r="S31" s="19"/>
      <c r="T31" s="8"/>
      <c r="U31" s="8"/>
      <c r="V31" s="8"/>
      <c r="W31" s="8"/>
      <c r="X31" s="19"/>
      <c r="Y31" s="19"/>
      <c r="Z31" s="19"/>
    </row>
    <row r="32" spans="1:26" x14ac:dyDescent="0.2">
      <c r="A32" s="5" t="s">
        <v>76</v>
      </c>
      <c r="B32" s="5">
        <v>4.8000000000000001E-2</v>
      </c>
      <c r="C32" s="6">
        <v>4.6500000000000004</v>
      </c>
      <c r="D32" s="7" t="s">
        <v>37</v>
      </c>
      <c r="E32" s="7" t="s">
        <v>38</v>
      </c>
      <c r="F32" s="16">
        <v>8.6505190311418692E-3</v>
      </c>
      <c r="G32" s="34">
        <f t="shared" si="7"/>
        <v>-1.9999999999999573E-4</v>
      </c>
      <c r="H32" s="34">
        <f t="shared" si="8"/>
        <v>7.6609320832599082E-3</v>
      </c>
      <c r="I32" s="32">
        <f t="shared" si="6"/>
        <v>-1.2949939189901727E-2</v>
      </c>
      <c r="J32" s="30">
        <f t="shared" si="6"/>
        <v>6.0371032863413276E-3</v>
      </c>
      <c r="K32" s="28">
        <f t="shared" si="9"/>
        <v>-11203.306914044582</v>
      </c>
      <c r="M32" s="8">
        <f>MAX(K24:K43)</f>
        <v>42777.389340203059</v>
      </c>
      <c r="N32" s="19"/>
      <c r="O32" s="19"/>
      <c r="P32" s="19"/>
      <c r="Q32" s="19"/>
      <c r="R32" s="19"/>
      <c r="S32" s="19"/>
      <c r="T32" s="8"/>
      <c r="U32" s="8"/>
      <c r="V32" s="8"/>
      <c r="W32" s="8"/>
      <c r="X32" s="19"/>
      <c r="Y32" s="19"/>
      <c r="Z32" s="19"/>
    </row>
    <row r="33" spans="1:26" x14ac:dyDescent="0.2">
      <c r="A33" s="5" t="s">
        <v>77</v>
      </c>
      <c r="B33" s="5">
        <v>4.3999999999999997E-2</v>
      </c>
      <c r="C33" s="6">
        <v>4.67</v>
      </c>
      <c r="D33" s="7" t="s">
        <v>39</v>
      </c>
      <c r="E33" s="7" t="s">
        <v>40</v>
      </c>
      <c r="F33" s="16">
        <v>8.5984522785898538E-3</v>
      </c>
      <c r="G33" s="34">
        <f t="shared" si="7"/>
        <v>-8.0000000000000069E-4</v>
      </c>
      <c r="H33" s="34">
        <f t="shared" si="8"/>
        <v>-2.6900703520620795E-2</v>
      </c>
      <c r="I33" s="32">
        <f t="shared" si="6"/>
        <v>-3.8200558503866944E-3</v>
      </c>
      <c r="J33" s="30">
        <f t="shared" si="6"/>
        <v>-1.7211708207724996E-3</v>
      </c>
      <c r="K33" s="28">
        <f t="shared" si="9"/>
        <v>42777.389340203059</v>
      </c>
      <c r="M33" s="19"/>
      <c r="N33" s="19"/>
      <c r="O33" s="19"/>
      <c r="P33" s="19"/>
      <c r="Q33" s="19"/>
      <c r="R33" s="19"/>
      <c r="S33" s="19"/>
      <c r="T33" s="8"/>
      <c r="U33" s="8"/>
      <c r="V33" s="8"/>
      <c r="W33" s="8"/>
      <c r="X33" s="19"/>
      <c r="Y33" s="19"/>
      <c r="Z33" s="19"/>
    </row>
    <row r="34" spans="1:26" x14ac:dyDescent="0.2">
      <c r="A34" s="5" t="s">
        <v>78</v>
      </c>
      <c r="B34" s="5">
        <v>0.04</v>
      </c>
      <c r="C34" s="6">
        <v>4.75</v>
      </c>
      <c r="D34" s="7" t="s">
        <v>41</v>
      </c>
      <c r="E34" s="7" t="s">
        <v>42</v>
      </c>
      <c r="F34" s="16">
        <v>8.6132644272179162E-3</v>
      </c>
      <c r="G34" s="34">
        <f t="shared" si="7"/>
        <v>5.9999999999999604E-4</v>
      </c>
      <c r="H34" s="34">
        <f t="shared" si="8"/>
        <v>-7.7653539477964273E-3</v>
      </c>
      <c r="I34" s="32">
        <f t="shared" si="6"/>
        <v>-1.2971221924100718E-3</v>
      </c>
      <c r="J34" s="30">
        <f t="shared" si="6"/>
        <v>-1.7241383581403369E-3</v>
      </c>
      <c r="K34" s="28">
        <f t="shared" si="9"/>
        <v>13590.401562127983</v>
      </c>
      <c r="M34" s="19"/>
      <c r="N34" s="19"/>
      <c r="O34" s="19"/>
      <c r="P34" s="19"/>
      <c r="Q34" s="19"/>
      <c r="R34" s="19"/>
      <c r="S34" s="19"/>
      <c r="T34" s="8"/>
      <c r="U34" s="8"/>
      <c r="V34" s="8"/>
      <c r="W34" s="8"/>
      <c r="X34" s="19"/>
      <c r="Y34" s="19"/>
      <c r="Z34" s="19"/>
    </row>
    <row r="35" spans="1:26" x14ac:dyDescent="0.2">
      <c r="A35" s="5" t="s">
        <v>79</v>
      </c>
      <c r="B35" s="5">
        <v>3.5999999999999997E-2</v>
      </c>
      <c r="C35" s="6">
        <v>4.6900000000000004</v>
      </c>
      <c r="D35" s="7" t="s">
        <v>43</v>
      </c>
      <c r="E35" s="7" t="s">
        <v>44</v>
      </c>
      <c r="F35" s="16">
        <v>8.6281276962899053E-3</v>
      </c>
      <c r="G35" s="34">
        <f t="shared" si="7"/>
        <v>6.0000000000000493E-4</v>
      </c>
      <c r="H35" s="34">
        <f t="shared" si="8"/>
        <v>1.6527255582541756E-2</v>
      </c>
      <c r="I35" s="32">
        <f t="shared" si="6"/>
        <v>7.3999117912642021E-3</v>
      </c>
      <c r="J35" s="30">
        <f t="shared" si="6"/>
        <v>6.0215235706859715E-3</v>
      </c>
      <c r="K35" s="28">
        <f t="shared" si="9"/>
        <v>-36795.529623206225</v>
      </c>
      <c r="M35" s="19"/>
      <c r="N35" s="19"/>
      <c r="O35" s="19"/>
      <c r="P35" s="19"/>
      <c r="Q35" s="19"/>
      <c r="R35" s="19"/>
      <c r="S35" s="19"/>
      <c r="T35" s="8"/>
      <c r="U35" s="8"/>
      <c r="V35" s="8"/>
      <c r="W35" s="8"/>
      <c r="X35" s="19"/>
      <c r="Y35" s="19"/>
      <c r="Z35" s="19"/>
    </row>
    <row r="36" spans="1:26" x14ac:dyDescent="0.2">
      <c r="A36" s="5" t="s">
        <v>80</v>
      </c>
      <c r="B36" s="5">
        <v>3.2000000000000001E-2</v>
      </c>
      <c r="C36" s="6">
        <v>4.63</v>
      </c>
      <c r="D36" s="7" t="s">
        <v>45</v>
      </c>
      <c r="E36" s="7" t="s">
        <v>46</v>
      </c>
      <c r="F36" s="16">
        <v>8.5763293310463125E-3</v>
      </c>
      <c r="G36" s="34">
        <f t="shared" si="7"/>
        <v>-1.1000000000000031E-3</v>
      </c>
      <c r="H36" s="34">
        <f t="shared" si="8"/>
        <v>-1.0925000033871868E-2</v>
      </c>
      <c r="I36" s="32">
        <f t="shared" si="6"/>
        <v>9.8425991441928318E-3</v>
      </c>
      <c r="J36" s="30">
        <f t="shared" si="6"/>
        <v>1.1935350549273416E-2</v>
      </c>
      <c r="K36" s="28">
        <f t="shared" si="9"/>
        <v>-6064.1184069867259</v>
      </c>
      <c r="M36" s="19"/>
      <c r="N36" s="19"/>
      <c r="O36" s="19"/>
      <c r="P36" s="19"/>
      <c r="Q36" s="19"/>
      <c r="R36" s="19"/>
      <c r="S36" s="19"/>
      <c r="T36" s="8"/>
      <c r="U36" s="8"/>
      <c r="V36" s="8"/>
      <c r="W36" s="8"/>
      <c r="X36" s="19"/>
      <c r="Y36" s="19"/>
      <c r="Z36" s="19"/>
    </row>
    <row r="37" spans="1:26" x14ac:dyDescent="0.2">
      <c r="A37" s="5" t="s">
        <v>81</v>
      </c>
      <c r="B37" s="5">
        <v>2.8000000000000001E-2</v>
      </c>
      <c r="C37" s="6">
        <v>4.74</v>
      </c>
      <c r="D37" s="7" t="s">
        <v>47</v>
      </c>
      <c r="E37" s="7" t="s">
        <v>48</v>
      </c>
      <c r="F37" s="16">
        <v>8.4745762711864406E-3</v>
      </c>
      <c r="G37" s="34">
        <f t="shared" si="7"/>
        <v>1.4000000000000056E-3</v>
      </c>
      <c r="H37" s="34">
        <f t="shared" si="8"/>
        <v>-1.1966636617520621E-2</v>
      </c>
      <c r="I37" s="32">
        <f t="shared" si="6"/>
        <v>1.9801986668639415E-3</v>
      </c>
      <c r="J37" s="30">
        <f t="shared" si="6"/>
        <v>-2.5456101994336677E-3</v>
      </c>
      <c r="K37" s="28">
        <f t="shared" si="9"/>
        <v>17771.715608106919</v>
      </c>
      <c r="M37" s="19"/>
      <c r="N37" s="19"/>
      <c r="O37" s="19"/>
      <c r="P37" s="19"/>
      <c r="Q37" s="19"/>
      <c r="R37" s="19"/>
      <c r="S37" s="19"/>
      <c r="T37" s="8"/>
      <c r="U37" s="8"/>
      <c r="V37" s="8"/>
      <c r="W37" s="8"/>
      <c r="X37" s="19"/>
      <c r="Y37" s="19"/>
      <c r="Z37" s="19"/>
    </row>
    <row r="38" spans="1:26" x14ac:dyDescent="0.2">
      <c r="A38" s="5" t="s">
        <v>82</v>
      </c>
      <c r="B38" s="5">
        <v>2.4E-2</v>
      </c>
      <c r="C38" s="6">
        <v>4.5999999999999996</v>
      </c>
      <c r="D38" s="7" t="s">
        <v>49</v>
      </c>
      <c r="E38" s="7" t="s">
        <v>50</v>
      </c>
      <c r="F38" s="16">
        <v>8.4961767204757861E-3</v>
      </c>
      <c r="G38" s="34">
        <f t="shared" si="7"/>
        <v>4.0000000000000034E-4</v>
      </c>
      <c r="H38" s="34">
        <f t="shared" si="8"/>
        <v>2.6265171010564359E-3</v>
      </c>
      <c r="I38" s="32">
        <f t="shared" si="6"/>
        <v>-5.6825353653984223E-3</v>
      </c>
      <c r="J38" s="30">
        <f t="shared" si="6"/>
        <v>4.2390907057665572E-3</v>
      </c>
      <c r="K38" s="28">
        <f t="shared" si="9"/>
        <v>-6460.9900006688713</v>
      </c>
      <c r="M38" s="19"/>
      <c r="N38" s="19"/>
      <c r="O38" s="19"/>
      <c r="P38" s="19"/>
      <c r="Q38" s="19"/>
      <c r="R38" s="19"/>
      <c r="S38" s="19"/>
      <c r="T38" s="8"/>
      <c r="U38" s="8"/>
      <c r="V38" s="8"/>
      <c r="W38" s="8"/>
      <c r="X38" s="19"/>
      <c r="Y38" s="19"/>
      <c r="Z38" s="19"/>
    </row>
    <row r="39" spans="1:26" x14ac:dyDescent="0.2">
      <c r="A39" s="5" t="s">
        <v>83</v>
      </c>
      <c r="B39" s="5">
        <v>0.02</v>
      </c>
      <c r="C39" s="6">
        <v>4.5599999999999996</v>
      </c>
      <c r="D39" s="7" t="s">
        <v>51</v>
      </c>
      <c r="E39" s="7" t="s">
        <v>52</v>
      </c>
      <c r="F39" s="16">
        <v>8.4602368866328256E-3</v>
      </c>
      <c r="G39" s="34">
        <f t="shared" si="7"/>
        <v>-6.0000000000000493E-4</v>
      </c>
      <c r="H39" s="34">
        <f t="shared" si="8"/>
        <v>-2.992460018047538E-3</v>
      </c>
      <c r="I39" s="32">
        <f t="shared" si="6"/>
        <v>5.8477290553735628E-3</v>
      </c>
      <c r="J39" s="30">
        <f t="shared" si="6"/>
        <v>-6.7911975780017286E-3</v>
      </c>
      <c r="K39" s="28">
        <f t="shared" si="9"/>
        <v>10893.998442631122</v>
      </c>
      <c r="M39" s="19"/>
      <c r="N39" s="19"/>
      <c r="O39" s="19"/>
      <c r="P39" s="19"/>
      <c r="Q39" s="19"/>
      <c r="R39" s="19"/>
      <c r="S39" s="19"/>
      <c r="T39" s="8"/>
      <c r="U39" s="8"/>
      <c r="V39" s="8"/>
      <c r="W39" s="8"/>
      <c r="X39" s="19"/>
      <c r="Y39" s="19"/>
      <c r="Z39" s="19"/>
    </row>
    <row r="40" spans="1:26" x14ac:dyDescent="0.2">
      <c r="A40" s="5" t="s">
        <v>84</v>
      </c>
      <c r="B40" s="5">
        <v>1.6E-2</v>
      </c>
      <c r="C40" s="6">
        <v>4.62</v>
      </c>
      <c r="D40" s="7" t="s">
        <v>53</v>
      </c>
      <c r="E40" s="7" t="s">
        <v>54</v>
      </c>
      <c r="F40" s="16">
        <v>8.5178875638841564E-3</v>
      </c>
      <c r="G40" s="34">
        <f t="shared" si="7"/>
        <v>-5.9999999999999604E-4</v>
      </c>
      <c r="H40" s="34">
        <f t="shared" si="8"/>
        <v>-2.4813076689612856E-2</v>
      </c>
      <c r="I40" s="32">
        <f t="shared" ref="I40:J43" si="10">LN(E40)-LN(E41)</f>
        <v>9.9618954335021215E-3</v>
      </c>
      <c r="J40" s="30">
        <f t="shared" si="10"/>
        <v>4.2499001493290223E-3</v>
      </c>
      <c r="K40" s="28">
        <f t="shared" si="9"/>
        <v>23272.446506632397</v>
      </c>
      <c r="M40" s="19"/>
      <c r="N40" s="19"/>
      <c r="O40" s="19"/>
      <c r="P40" s="19"/>
      <c r="Q40" s="19"/>
      <c r="R40" s="19"/>
      <c r="S40" s="19"/>
      <c r="T40" s="8"/>
      <c r="U40" s="8"/>
      <c r="V40" s="8"/>
      <c r="W40" s="8"/>
      <c r="X40" s="19"/>
      <c r="Y40" s="19"/>
      <c r="Z40" s="19"/>
    </row>
    <row r="41" spans="1:26" x14ac:dyDescent="0.2">
      <c r="A41" s="5" t="s">
        <v>85</v>
      </c>
      <c r="B41" s="5">
        <v>1.2E-2</v>
      </c>
      <c r="C41" s="6">
        <v>4.68</v>
      </c>
      <c r="D41" s="7" t="s">
        <v>55</v>
      </c>
      <c r="E41" s="7" t="s">
        <v>56</v>
      </c>
      <c r="F41" s="16">
        <v>8.4817642069550461E-3</v>
      </c>
      <c r="G41" s="34">
        <f t="shared" si="7"/>
        <v>-6.0000000000000493E-4</v>
      </c>
      <c r="H41" s="34">
        <f t="shared" si="8"/>
        <v>6.6247146282130132E-3</v>
      </c>
      <c r="I41" s="32">
        <f t="shared" si="10"/>
        <v>-8.639362590706412E-3</v>
      </c>
      <c r="J41" s="30">
        <f t="shared" si="10"/>
        <v>4.2319149065805917E-3</v>
      </c>
      <c r="K41" s="28">
        <f t="shared" si="9"/>
        <v>-9333.4168664577974</v>
      </c>
      <c r="M41" s="19"/>
      <c r="N41" s="19"/>
      <c r="O41" s="19"/>
      <c r="P41" s="19"/>
      <c r="Q41" s="19"/>
      <c r="R41" s="19"/>
      <c r="S41" s="19"/>
      <c r="T41" s="8"/>
      <c r="U41" s="8"/>
      <c r="V41" s="8"/>
      <c r="W41" s="8"/>
      <c r="X41" s="19"/>
      <c r="Y41" s="19"/>
      <c r="Z41" s="19"/>
    </row>
    <row r="42" spans="1:26" x14ac:dyDescent="0.2">
      <c r="A42" s="5" t="s">
        <v>86</v>
      </c>
      <c r="B42" s="5">
        <v>8.0000000000000002E-3</v>
      </c>
      <c r="C42" s="6">
        <v>4.74</v>
      </c>
      <c r="D42" s="7" t="s">
        <v>57</v>
      </c>
      <c r="E42" s="7" t="s">
        <v>58</v>
      </c>
      <c r="F42" s="16">
        <v>8.4459459459459447E-3</v>
      </c>
      <c r="G42" s="34">
        <f t="shared" si="7"/>
        <v>-4.9999999999999828E-4</v>
      </c>
      <c r="H42" s="34">
        <f t="shared" si="8"/>
        <v>-5.2556260486351647E-3</v>
      </c>
      <c r="I42" s="32">
        <f t="shared" si="10"/>
        <v>-6.0198920095988484E-3</v>
      </c>
      <c r="J42" s="30">
        <f t="shared" si="10"/>
        <v>5.8947539113489711E-3</v>
      </c>
      <c r="K42" s="28">
        <f t="shared" si="9"/>
        <v>3395.745271583738</v>
      </c>
      <c r="M42" s="19"/>
      <c r="N42" s="19"/>
      <c r="O42" s="19"/>
      <c r="P42" s="19"/>
      <c r="Q42" s="19"/>
      <c r="R42" s="19"/>
      <c r="S42" s="19"/>
      <c r="T42" s="8"/>
      <c r="U42" s="8"/>
      <c r="V42" s="8"/>
      <c r="W42" s="8"/>
      <c r="X42" s="19"/>
      <c r="Y42" s="19"/>
      <c r="Z42" s="19"/>
    </row>
    <row r="43" spans="1:26" x14ac:dyDescent="0.2">
      <c r="A43" s="5" t="s">
        <v>87</v>
      </c>
      <c r="B43" s="5">
        <v>4.0000000000000001E-3</v>
      </c>
      <c r="C43" s="6">
        <v>4.79</v>
      </c>
      <c r="D43" s="7" t="s">
        <v>59</v>
      </c>
      <c r="E43" s="7" t="s">
        <v>60</v>
      </c>
      <c r="F43" s="16">
        <v>8.3963056255247689E-3</v>
      </c>
      <c r="G43" s="34">
        <f>(C43-C44)/100</f>
        <v>-4.9999999999999828E-4</v>
      </c>
      <c r="H43" s="34">
        <f t="shared" si="8"/>
        <v>1.694039430085148E-2</v>
      </c>
      <c r="I43" s="32">
        <f t="shared" si="10"/>
        <v>1.3325254068977443E-2</v>
      </c>
      <c r="J43" s="30">
        <f t="shared" si="10"/>
        <v>-5.0505157860687433E-3</v>
      </c>
      <c r="K43" s="28">
        <f t="shared" si="9"/>
        <v>-24102.115274425589</v>
      </c>
      <c r="M43" s="19"/>
      <c r="N43" s="19"/>
      <c r="O43" s="19"/>
      <c r="P43" s="19"/>
      <c r="Q43" s="19"/>
      <c r="R43" s="19"/>
      <c r="S43" s="19"/>
      <c r="T43" s="8"/>
      <c r="U43" s="8"/>
      <c r="V43" s="8"/>
      <c r="W43" s="8"/>
      <c r="X43" s="19"/>
      <c r="Y43" s="19"/>
      <c r="Z43" s="19"/>
    </row>
    <row r="44" spans="1:26" x14ac:dyDescent="0.2">
      <c r="A44" s="9" t="s">
        <v>88</v>
      </c>
      <c r="B44" s="9">
        <v>0</v>
      </c>
      <c r="C44" s="10">
        <v>4.84</v>
      </c>
      <c r="D44" s="11" t="s">
        <v>61</v>
      </c>
      <c r="E44" s="11" t="s">
        <v>62</v>
      </c>
      <c r="F44" s="17">
        <v>8.4388185654008432E-3</v>
      </c>
      <c r="G44" s="23">
        <f t="shared" si="7"/>
        <v>4.8399999999999999E-2</v>
      </c>
      <c r="H44" s="23">
        <v>0</v>
      </c>
      <c r="I44" s="22">
        <v>0</v>
      </c>
      <c r="J44" s="21">
        <v>0</v>
      </c>
      <c r="K44" s="29">
        <v>0</v>
      </c>
      <c r="M44" s="19"/>
      <c r="N44" s="19"/>
      <c r="O44" s="19"/>
      <c r="P44" s="19"/>
      <c r="Q44" s="19"/>
      <c r="R44" s="19"/>
      <c r="S44" s="19"/>
      <c r="T44" s="8"/>
      <c r="U44" s="8"/>
      <c r="V44" s="8"/>
      <c r="W44" s="20"/>
      <c r="X44" s="19"/>
      <c r="Y44" s="19"/>
      <c r="Z44" s="19"/>
    </row>
    <row r="46" spans="1:26" x14ac:dyDescent="0.2">
      <c r="H46" s="3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tabSelected="1" workbookViewId="0">
      <selection activeCell="M23" sqref="M23"/>
    </sheetView>
  </sheetViews>
  <sheetFormatPr defaultRowHeight="12.75" x14ac:dyDescent="0.2"/>
  <cols>
    <col min="2" max="2" width="8.85546875" customWidth="1"/>
  </cols>
  <sheetData>
    <row r="1" spans="1:13" x14ac:dyDescent="0.2">
      <c r="A1" t="s">
        <v>63</v>
      </c>
      <c r="B1" t="s">
        <v>97</v>
      </c>
      <c r="C1" t="s">
        <v>65</v>
      </c>
      <c r="D1" t="s">
        <v>66</v>
      </c>
      <c r="E1" t="s">
        <v>98</v>
      </c>
      <c r="G1" t="s">
        <v>102</v>
      </c>
      <c r="I1" t="s">
        <v>103</v>
      </c>
      <c r="K1" s="36" t="s">
        <v>104</v>
      </c>
      <c r="M1" s="36" t="s">
        <v>106</v>
      </c>
    </row>
    <row r="3" spans="1:13" x14ac:dyDescent="0.2">
      <c r="A3" s="35" t="s">
        <v>68</v>
      </c>
      <c r="B3" s="35">
        <v>4.49</v>
      </c>
      <c r="C3" s="35" t="s">
        <v>21</v>
      </c>
      <c r="D3" s="35" t="s">
        <v>22</v>
      </c>
      <c r="E3" s="35">
        <v>117.6</v>
      </c>
      <c r="F3" s="35"/>
      <c r="G3" s="35">
        <f>C3/E3</f>
        <v>143.10374149659864</v>
      </c>
      <c r="I3">
        <f>EXP(-B3/100)</f>
        <v>0.95609308636142998</v>
      </c>
      <c r="K3">
        <f>0.33*I3+0.47*G3+0.2*D3</f>
        <v>2531.1742692219009</v>
      </c>
    </row>
    <row r="4" spans="1:13" x14ac:dyDescent="0.2">
      <c r="A4" s="35" t="s">
        <v>69</v>
      </c>
      <c r="B4" s="35">
        <v>4.55</v>
      </c>
      <c r="C4" s="35" t="s">
        <v>23</v>
      </c>
      <c r="D4" s="35" t="s">
        <v>24</v>
      </c>
      <c r="E4" s="35">
        <v>117.4</v>
      </c>
      <c r="F4" s="35"/>
      <c r="G4" s="35">
        <f t="shared" ref="G4:G23" si="0">C4/E4</f>
        <v>142.18909710391821</v>
      </c>
      <c r="I4">
        <f t="shared" ref="I4:I23" si="1">EXP(-B4/100)</f>
        <v>0.95551960257195445</v>
      </c>
      <c r="K4">
        <f t="shared" ref="K4:K23" si="2">0.33*I4+0.47*G4+0.2*D4</f>
        <v>2528.5441971076903</v>
      </c>
      <c r="M4">
        <f t="shared" ref="M4:M23" si="3">-(K4-K3)</f>
        <v>2.630072114210634</v>
      </c>
    </row>
    <row r="5" spans="1:13" x14ac:dyDescent="0.2">
      <c r="A5" s="35" t="s">
        <v>70</v>
      </c>
      <c r="B5" s="35">
        <v>4.57</v>
      </c>
      <c r="C5" s="35" t="s">
        <v>25</v>
      </c>
      <c r="D5" s="35" t="s">
        <v>26</v>
      </c>
      <c r="E5" s="35">
        <v>117.2</v>
      </c>
      <c r="F5" s="35"/>
      <c r="G5" s="35">
        <f t="shared" si="0"/>
        <v>141.96245733788396</v>
      </c>
      <c r="I5">
        <f t="shared" si="1"/>
        <v>0.95532851776055816</v>
      </c>
      <c r="K5">
        <f t="shared" si="2"/>
        <v>2522.6376133596668</v>
      </c>
      <c r="M5">
        <f t="shared" si="3"/>
        <v>5.9065837480234222</v>
      </c>
    </row>
    <row r="6" spans="1:13" x14ac:dyDescent="0.2">
      <c r="A6" s="35" t="s">
        <v>71</v>
      </c>
      <c r="B6" s="35">
        <v>4.4800000000000004</v>
      </c>
      <c r="C6" s="35" t="s">
        <v>27</v>
      </c>
      <c r="D6" s="35" t="s">
        <v>28</v>
      </c>
      <c r="E6" s="35">
        <v>117</v>
      </c>
      <c r="F6" s="35"/>
      <c r="G6" s="35">
        <f t="shared" si="0"/>
        <v>140.32478632478632</v>
      </c>
      <c r="I6">
        <f t="shared" si="1"/>
        <v>0.95618870045069093</v>
      </c>
      <c r="K6">
        <f t="shared" si="2"/>
        <v>2528.0681918437986</v>
      </c>
      <c r="M6">
        <f t="shared" si="3"/>
        <v>-5.4305784841317291</v>
      </c>
    </row>
    <row r="7" spans="1:13" x14ac:dyDescent="0.2">
      <c r="A7" s="35" t="s">
        <v>72</v>
      </c>
      <c r="B7" s="35">
        <v>4.43</v>
      </c>
      <c r="C7" s="35" t="s">
        <v>29</v>
      </c>
      <c r="D7" s="35" t="s">
        <v>30</v>
      </c>
      <c r="E7" s="35">
        <v>116.2</v>
      </c>
      <c r="F7" s="35"/>
      <c r="G7" s="35">
        <f t="shared" si="0"/>
        <v>140.88640275387263</v>
      </c>
      <c r="I7">
        <f t="shared" si="1"/>
        <v>0.95666691434442686</v>
      </c>
      <c r="K7">
        <f t="shared" si="2"/>
        <v>2532.7323093760542</v>
      </c>
      <c r="M7">
        <f t="shared" si="3"/>
        <v>-4.6641175322556592</v>
      </c>
    </row>
    <row r="8" spans="1:13" x14ac:dyDescent="0.2">
      <c r="A8" s="35" t="s">
        <v>73</v>
      </c>
      <c r="B8" s="35">
        <v>4.5199999999999996</v>
      </c>
      <c r="C8" s="35" t="s">
        <v>31</v>
      </c>
      <c r="D8" s="35" t="s">
        <v>32</v>
      </c>
      <c r="E8" s="35">
        <v>115.1</v>
      </c>
      <c r="F8" s="35"/>
      <c r="G8" s="35">
        <f t="shared" si="0"/>
        <v>141.32059079061685</v>
      </c>
      <c r="I8">
        <f t="shared" si="1"/>
        <v>0.95580630145540835</v>
      </c>
      <c r="K8">
        <f t="shared" si="2"/>
        <v>2523.5360937510704</v>
      </c>
      <c r="M8">
        <f t="shared" si="3"/>
        <v>9.196215624983779</v>
      </c>
    </row>
    <row r="9" spans="1:13" x14ac:dyDescent="0.2">
      <c r="A9" s="35" t="s">
        <v>74</v>
      </c>
      <c r="B9" s="35">
        <v>4.58</v>
      </c>
      <c r="C9" s="35" t="s">
        <v>33</v>
      </c>
      <c r="D9" s="35" t="s">
        <v>34</v>
      </c>
      <c r="E9" s="35">
        <v>114.9</v>
      </c>
      <c r="F9" s="35"/>
      <c r="G9" s="35">
        <f t="shared" si="0"/>
        <v>142.04525674499564</v>
      </c>
      <c r="I9">
        <f t="shared" si="1"/>
        <v>0.95523298968526549</v>
      </c>
      <c r="K9">
        <f t="shared" si="2"/>
        <v>2505.8764975567442</v>
      </c>
      <c r="M9">
        <f t="shared" si="3"/>
        <v>17.659596194326241</v>
      </c>
    </row>
    <row r="10" spans="1:13" x14ac:dyDescent="0.2">
      <c r="A10" s="35" t="s">
        <v>75</v>
      </c>
      <c r="B10" s="35">
        <v>4.62</v>
      </c>
      <c r="C10" s="35" t="s">
        <v>35</v>
      </c>
      <c r="D10" s="35" t="s">
        <v>36</v>
      </c>
      <c r="E10" s="35">
        <v>115.3</v>
      </c>
      <c r="F10" s="35"/>
      <c r="G10" s="35">
        <f t="shared" si="0"/>
        <v>139.4275802254987</v>
      </c>
      <c r="I10">
        <f t="shared" si="1"/>
        <v>0.95485097289784238</v>
      </c>
      <c r="K10">
        <f t="shared" si="2"/>
        <v>2510.2460635270409</v>
      </c>
      <c r="M10">
        <f t="shared" si="3"/>
        <v>-4.3695659702966623</v>
      </c>
    </row>
    <row r="11" spans="1:13" x14ac:dyDescent="0.2">
      <c r="A11" s="35" t="s">
        <v>76</v>
      </c>
      <c r="B11" s="35">
        <v>4.6500000000000004</v>
      </c>
      <c r="C11" s="35" t="s">
        <v>37</v>
      </c>
      <c r="D11" s="35" t="s">
        <v>38</v>
      </c>
      <c r="E11" s="35">
        <v>115.6</v>
      </c>
      <c r="F11" s="35"/>
      <c r="G11" s="35">
        <f t="shared" si="0"/>
        <v>137.15397923875435</v>
      </c>
      <c r="I11">
        <f t="shared" si="1"/>
        <v>0.9545645605699703</v>
      </c>
      <c r="K11">
        <f t="shared" si="2"/>
        <v>2489.1773765472026</v>
      </c>
      <c r="M11">
        <f t="shared" si="3"/>
        <v>21.068686979838276</v>
      </c>
    </row>
    <row r="12" spans="1:13" x14ac:dyDescent="0.2">
      <c r="A12" s="35" t="s">
        <v>77</v>
      </c>
      <c r="B12" s="35">
        <v>4.67</v>
      </c>
      <c r="C12" s="35" t="s">
        <v>39</v>
      </c>
      <c r="D12" s="35" t="s">
        <v>40</v>
      </c>
      <c r="E12" s="35">
        <v>116.3</v>
      </c>
      <c r="F12" s="35"/>
      <c r="G12" s="35">
        <f t="shared" si="0"/>
        <v>135.28804815133276</v>
      </c>
      <c r="I12">
        <f t="shared" si="1"/>
        <v>0.95437366674787483</v>
      </c>
      <c r="K12">
        <f t="shared" si="2"/>
        <v>2519.9003259411534</v>
      </c>
      <c r="M12">
        <f t="shared" si="3"/>
        <v>-30.722949393950785</v>
      </c>
    </row>
    <row r="13" spans="1:13" x14ac:dyDescent="0.2">
      <c r="A13" s="35" t="s">
        <v>78</v>
      </c>
      <c r="B13" s="35">
        <v>4.75</v>
      </c>
      <c r="C13" s="35" t="s">
        <v>41</v>
      </c>
      <c r="D13" s="35" t="s">
        <v>42</v>
      </c>
      <c r="E13" s="35">
        <v>116.1</v>
      </c>
      <c r="F13" s="35"/>
      <c r="G13" s="35">
        <f t="shared" si="0"/>
        <v>139.21619293712317</v>
      </c>
      <c r="I13">
        <f t="shared" si="1"/>
        <v>0.95361047313262637</v>
      </c>
      <c r="K13">
        <f t="shared" si="2"/>
        <v>2531.1463021365817</v>
      </c>
      <c r="M13">
        <f t="shared" si="3"/>
        <v>-11.245976195428284</v>
      </c>
    </row>
    <row r="14" spans="1:13" x14ac:dyDescent="0.2">
      <c r="A14" s="35" t="s">
        <v>79</v>
      </c>
      <c r="B14" s="35">
        <v>4.6900000000000004</v>
      </c>
      <c r="C14" s="35" t="s">
        <v>43</v>
      </c>
      <c r="D14" s="35" t="s">
        <v>44</v>
      </c>
      <c r="E14" s="35">
        <v>115.9</v>
      </c>
      <c r="F14" s="35"/>
      <c r="G14" s="35">
        <f t="shared" si="0"/>
        <v>140.54357204486627</v>
      </c>
      <c r="I14">
        <f t="shared" si="1"/>
        <v>0.95418281110072622</v>
      </c>
      <c r="K14">
        <f t="shared" si="2"/>
        <v>2534.9703591887505</v>
      </c>
      <c r="M14">
        <f t="shared" si="3"/>
        <v>-3.8240570521688824</v>
      </c>
    </row>
    <row r="15" spans="1:13" x14ac:dyDescent="0.2">
      <c r="A15" s="35" t="s">
        <v>80</v>
      </c>
      <c r="B15" s="35">
        <v>4.63</v>
      </c>
      <c r="C15" s="35" t="s">
        <v>45</v>
      </c>
      <c r="D15" s="35" t="s">
        <v>46</v>
      </c>
      <c r="E15" s="35">
        <v>116.6</v>
      </c>
      <c r="F15" s="35"/>
      <c r="G15" s="35">
        <f t="shared" si="0"/>
        <v>137.40994854202401</v>
      </c>
      <c r="I15">
        <f t="shared" si="1"/>
        <v>0.95475549257464831</v>
      </c>
      <c r="K15">
        <f t="shared" si="2"/>
        <v>2515.2977451273009</v>
      </c>
      <c r="M15">
        <f t="shared" si="3"/>
        <v>19.672614061449622</v>
      </c>
    </row>
    <row r="16" spans="1:13" x14ac:dyDescent="0.2">
      <c r="A16" s="35" t="s">
        <v>81</v>
      </c>
      <c r="B16" s="35">
        <v>4.74</v>
      </c>
      <c r="C16" s="35" t="s">
        <v>47</v>
      </c>
      <c r="D16" s="35" t="s">
        <v>48</v>
      </c>
      <c r="E16" s="35" t="s">
        <v>101</v>
      </c>
      <c r="F16" s="35"/>
      <c r="G16" s="35">
        <f t="shared" si="0"/>
        <v>137.27118644067798</v>
      </c>
      <c r="I16">
        <f t="shared" si="1"/>
        <v>0.95370583894815086</v>
      </c>
      <c r="K16">
        <f t="shared" si="2"/>
        <v>2491.2321805539718</v>
      </c>
      <c r="M16">
        <f t="shared" si="3"/>
        <v>24.065564573329084</v>
      </c>
    </row>
    <row r="17" spans="1:13" x14ac:dyDescent="0.2">
      <c r="A17" s="35" t="s">
        <v>82</v>
      </c>
      <c r="B17" s="35">
        <v>4.5999999999999996</v>
      </c>
      <c r="C17" s="35" t="s">
        <v>49</v>
      </c>
      <c r="D17" s="35" t="s">
        <v>50</v>
      </c>
      <c r="E17" s="35">
        <v>117.7</v>
      </c>
      <c r="F17" s="35"/>
      <c r="G17" s="35">
        <f t="shared" si="0"/>
        <v>139.27782497875955</v>
      </c>
      <c r="I17">
        <f t="shared" si="1"/>
        <v>0.95504196219071469</v>
      </c>
      <c r="K17">
        <f t="shared" si="2"/>
        <v>2487.3757415875398</v>
      </c>
      <c r="M17">
        <f t="shared" si="3"/>
        <v>3.8564389664320515</v>
      </c>
    </row>
    <row r="18" spans="1:13" x14ac:dyDescent="0.2">
      <c r="A18" s="35" t="s">
        <v>83</v>
      </c>
      <c r="B18" s="35">
        <v>4.5599999999999996</v>
      </c>
      <c r="C18" s="35" t="s">
        <v>51</v>
      </c>
      <c r="D18" s="35" t="s">
        <v>52</v>
      </c>
      <c r="E18" s="35">
        <v>118.2</v>
      </c>
      <c r="F18" s="35"/>
      <c r="G18" s="35">
        <f t="shared" si="0"/>
        <v>138.32487309644671</v>
      </c>
      <c r="I18">
        <f t="shared" si="1"/>
        <v>0.955424055389136</v>
      </c>
      <c r="K18">
        <f t="shared" si="2"/>
        <v>2500.7279802936087</v>
      </c>
      <c r="M18">
        <f t="shared" si="3"/>
        <v>-13.352238706068874</v>
      </c>
    </row>
    <row r="19" spans="1:13" x14ac:dyDescent="0.2">
      <c r="A19" s="35" t="s">
        <v>84</v>
      </c>
      <c r="B19" s="35">
        <v>4.62</v>
      </c>
      <c r="C19" s="35" t="s">
        <v>53</v>
      </c>
      <c r="D19" s="35" t="s">
        <v>54</v>
      </c>
      <c r="E19" s="35">
        <v>117.4</v>
      </c>
      <c r="F19" s="35"/>
      <c r="G19" s="35">
        <f t="shared" si="0"/>
        <v>139.68483816013628</v>
      </c>
      <c r="I19">
        <f t="shared" si="1"/>
        <v>0.95485097289784238</v>
      </c>
      <c r="K19">
        <f t="shared" si="2"/>
        <v>2487.1669747563205</v>
      </c>
      <c r="M19">
        <f t="shared" si="3"/>
        <v>13.561005537288111</v>
      </c>
    </row>
    <row r="20" spans="1:13" x14ac:dyDescent="0.2">
      <c r="A20" s="35" t="s">
        <v>85</v>
      </c>
      <c r="B20" s="35">
        <v>4.68</v>
      </c>
      <c r="C20" s="35" t="s">
        <v>55</v>
      </c>
      <c r="D20" s="35" t="s">
        <v>56</v>
      </c>
      <c r="E20" s="35">
        <v>117.9</v>
      </c>
      <c r="F20" s="35"/>
      <c r="G20" s="35">
        <f t="shared" si="0"/>
        <v>142.58693808312128</v>
      </c>
      <c r="I20">
        <f t="shared" si="1"/>
        <v>0.95427823415290935</v>
      </c>
      <c r="K20">
        <f t="shared" si="2"/>
        <v>2464.5307727163377</v>
      </c>
      <c r="M20">
        <f t="shared" si="3"/>
        <v>22.636202039982891</v>
      </c>
    </row>
    <row r="21" spans="1:13" x14ac:dyDescent="0.2">
      <c r="A21" s="35" t="s">
        <v>86</v>
      </c>
      <c r="B21" s="35">
        <v>4.74</v>
      </c>
      <c r="C21" s="35" t="s">
        <v>57</v>
      </c>
      <c r="D21" s="35" t="s">
        <v>58</v>
      </c>
      <c r="E21" s="35">
        <v>118.4</v>
      </c>
      <c r="F21" s="35"/>
      <c r="G21" s="35">
        <f t="shared" si="0"/>
        <v>141.04729729729729</v>
      </c>
      <c r="I21">
        <f t="shared" si="1"/>
        <v>0.95370583894815086</v>
      </c>
      <c r="K21">
        <f t="shared" si="2"/>
        <v>2484.6069526565825</v>
      </c>
      <c r="M21">
        <f t="shared" si="3"/>
        <v>-20.076179940244856</v>
      </c>
    </row>
    <row r="22" spans="1:13" x14ac:dyDescent="0.2">
      <c r="A22" s="35" t="s">
        <v>87</v>
      </c>
      <c r="B22" s="35">
        <v>4.79</v>
      </c>
      <c r="C22" s="35" t="s">
        <v>59</v>
      </c>
      <c r="D22" s="35" t="s">
        <v>60</v>
      </c>
      <c r="E22" s="35">
        <v>119.1</v>
      </c>
      <c r="F22" s="35"/>
      <c r="G22" s="35">
        <f t="shared" si="0"/>
        <v>140.95717884130983</v>
      </c>
      <c r="I22">
        <f t="shared" si="1"/>
        <v>0.9532291052220403</v>
      </c>
      <c r="K22">
        <f t="shared" si="2"/>
        <v>2499.1644396601387</v>
      </c>
      <c r="M22">
        <f t="shared" si="3"/>
        <v>-14.557487003556162</v>
      </c>
    </row>
    <row r="23" spans="1:13" x14ac:dyDescent="0.2">
      <c r="A23" s="35" t="s">
        <v>88</v>
      </c>
      <c r="B23" s="35">
        <v>4.84</v>
      </c>
      <c r="C23" s="35" t="s">
        <v>61</v>
      </c>
      <c r="D23" s="35" t="s">
        <v>62</v>
      </c>
      <c r="E23" s="35">
        <v>118.5</v>
      </c>
      <c r="F23" s="35"/>
      <c r="G23" s="35">
        <f t="shared" si="0"/>
        <v>139.29113924050634</v>
      </c>
      <c r="I23">
        <f t="shared" si="1"/>
        <v>0.95275260980321097</v>
      </c>
      <c r="K23">
        <f t="shared" si="2"/>
        <v>2466.181243804273</v>
      </c>
      <c r="M23">
        <f t="shared" si="3"/>
        <v>32.983195855865688</v>
      </c>
    </row>
    <row r="25" spans="1:13" x14ac:dyDescent="0.2">
      <c r="A25" t="s">
        <v>99</v>
      </c>
      <c r="B25" t="s">
        <v>94</v>
      </c>
      <c r="C25" t="s">
        <v>65</v>
      </c>
      <c r="D25" t="s">
        <v>66</v>
      </c>
    </row>
    <row r="26" spans="1:13" x14ac:dyDescent="0.2">
      <c r="A26" t="s">
        <v>100</v>
      </c>
      <c r="B26">
        <v>1000000</v>
      </c>
      <c r="C26">
        <v>1400000</v>
      </c>
      <c r="D26">
        <v>600000</v>
      </c>
    </row>
    <row r="27" spans="1:13" x14ac:dyDescent="0.2">
      <c r="A27" s="36" t="s">
        <v>105</v>
      </c>
      <c r="B27">
        <f>B26/SUM(B26:D26)</f>
        <v>0.33333333333333331</v>
      </c>
      <c r="C27">
        <f>C26/SUM(B26:D26)</f>
        <v>0.46666666666666667</v>
      </c>
      <c r="D27">
        <v>0.2</v>
      </c>
    </row>
  </sheetData>
  <sortState xmlns:xlrd2="http://schemas.microsoft.com/office/spreadsheetml/2017/richdata2" ref="M4:M23">
    <sortCondition ref="M4:M23"/>
  </sortState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Veldhuizen</dc:creator>
  <cp:lastModifiedBy>FA_AVC-COZ</cp:lastModifiedBy>
  <dcterms:created xsi:type="dcterms:W3CDTF">2008-05-18T09:59:43Z</dcterms:created>
  <dcterms:modified xsi:type="dcterms:W3CDTF">2022-04-07T10:58:56Z</dcterms:modified>
</cp:coreProperties>
</file>